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賦課　還付\"/>
    </mc:Choice>
  </mc:AlternateContent>
  <bookViews>
    <workbookView xWindow="0" yWindow="0" windowWidth="19545" windowHeight="8115" tabRatio="786" activeTab="1"/>
  </bookViews>
  <sheets>
    <sheet name="記入例" sheetId="13" r:id="rId1"/>
    <sheet name="年齢と所得を入力してください " sheetId="14" r:id="rId2"/>
  </sheets>
  <definedNames>
    <definedName name="_xlnm.Print_Area" localSheetId="0">記入例!$A$1:$R$36</definedName>
  </definedNames>
  <calcPr calcId="162913"/>
</workbook>
</file>

<file path=xl/calcChain.xml><?xml version="1.0" encoding="utf-8"?>
<calcChain xmlns="http://schemas.openxmlformats.org/spreadsheetml/2006/main">
  <c r="J17" i="14" l="1"/>
  <c r="R18" i="14" s="1"/>
  <c r="F17" i="14"/>
  <c r="O16" i="14"/>
  <c r="N16" i="14"/>
  <c r="L16" i="14"/>
  <c r="M16" i="14" s="1"/>
  <c r="K16" i="14"/>
  <c r="I16" i="14"/>
  <c r="G16" i="14"/>
  <c r="H16" i="14" s="1"/>
  <c r="O15" i="14"/>
  <c r="G15" i="14" s="1"/>
  <c r="H15" i="14" s="1"/>
  <c r="N15" i="14"/>
  <c r="L15" i="14"/>
  <c r="M15" i="14" s="1"/>
  <c r="K15" i="14"/>
  <c r="I15" i="14"/>
  <c r="O14" i="14"/>
  <c r="G14" i="14" s="1"/>
  <c r="H14" i="14" s="1"/>
  <c r="N14" i="14"/>
  <c r="L14" i="14"/>
  <c r="M14" i="14" s="1"/>
  <c r="K14" i="14"/>
  <c r="I14" i="14"/>
  <c r="O13" i="14"/>
  <c r="G13" i="14" s="1"/>
  <c r="H13" i="14" s="1"/>
  <c r="N13" i="14"/>
  <c r="L13" i="14"/>
  <c r="M13" i="14" s="1"/>
  <c r="K13" i="14"/>
  <c r="I13" i="14"/>
  <c r="O12" i="14"/>
  <c r="G12" i="14" s="1"/>
  <c r="H12" i="14" s="1"/>
  <c r="N12" i="14"/>
  <c r="L12" i="14"/>
  <c r="K12" i="14"/>
  <c r="I12" i="14" l="1"/>
  <c r="I17" i="14" s="1"/>
  <c r="O38" i="14" s="1"/>
  <c r="T38" i="14" s="1"/>
  <c r="K17" i="14"/>
  <c r="O17" i="14"/>
  <c r="T17" i="14" s="1"/>
  <c r="L17" i="14"/>
  <c r="N17" i="14"/>
  <c r="R39" i="14" s="1"/>
  <c r="R40" i="14" s="1"/>
  <c r="T40" i="14" s="1"/>
  <c r="H17" i="14"/>
  <c r="O31" i="14" s="1"/>
  <c r="T31" i="14" s="1"/>
  <c r="R19" i="14"/>
  <c r="T19" i="14" s="1"/>
  <c r="T18" i="14"/>
  <c r="R25" i="14"/>
  <c r="M12" i="14"/>
  <c r="M17" i="14" s="1"/>
  <c r="R32" i="14" s="1"/>
  <c r="J24" i="14"/>
  <c r="T24" i="14" s="1"/>
  <c r="T20" i="14" l="1"/>
  <c r="T39" i="14"/>
  <c r="T41" i="14" s="1"/>
  <c r="R26" i="14"/>
  <c r="T26" i="14" s="1"/>
  <c r="T25" i="14"/>
  <c r="R33" i="14"/>
  <c r="T33" i="14" s="1"/>
  <c r="T32" i="14"/>
  <c r="E15" i="13"/>
  <c r="M14" i="13"/>
  <c r="G14" i="13" s="1"/>
  <c r="H14" i="13" s="1"/>
  <c r="K14" i="13"/>
  <c r="L14" i="13" s="1"/>
  <c r="J14" i="13"/>
  <c r="M13" i="13"/>
  <c r="K13" i="13"/>
  <c r="L13" i="13" s="1"/>
  <c r="J13" i="13"/>
  <c r="G13" i="13"/>
  <c r="H13" i="13" s="1"/>
  <c r="M12" i="13"/>
  <c r="G12" i="13" s="1"/>
  <c r="H12" i="13" s="1"/>
  <c r="K12" i="13"/>
  <c r="L12" i="13" s="1"/>
  <c r="J12" i="13"/>
  <c r="M11" i="13"/>
  <c r="G11" i="13" s="1"/>
  <c r="H11" i="13" s="1"/>
  <c r="K11" i="13"/>
  <c r="L11" i="13" s="1"/>
  <c r="J11" i="13"/>
  <c r="M10" i="13"/>
  <c r="G10" i="13" s="1"/>
  <c r="H10" i="13" s="1"/>
  <c r="K10" i="13"/>
  <c r="L10" i="13" s="1"/>
  <c r="J10" i="13"/>
  <c r="T34" i="14" l="1"/>
  <c r="T27" i="14"/>
  <c r="J15" i="13"/>
  <c r="P16" i="13" s="1"/>
  <c r="P17" i="13" s="1"/>
  <c r="R17" i="13" s="1"/>
  <c r="H15" i="13"/>
  <c r="M29" i="13" s="1"/>
  <c r="R29" i="13" s="1"/>
  <c r="L15" i="13"/>
  <c r="P30" i="13" s="1"/>
  <c r="K15" i="13"/>
  <c r="M15" i="13"/>
  <c r="S43" i="14" l="1"/>
  <c r="S44" i="14" s="1"/>
  <c r="P23" i="13"/>
  <c r="R23" i="13" s="1"/>
  <c r="R16" i="13"/>
  <c r="R15" i="13"/>
  <c r="I22" i="13"/>
  <c r="R22" i="13" s="1"/>
  <c r="P31" i="13"/>
  <c r="R31" i="13" s="1"/>
  <c r="R32" i="13" s="1"/>
  <c r="R30" i="13"/>
  <c r="P24" i="13" l="1"/>
  <c r="R24" i="13" s="1"/>
  <c r="R25" i="13" s="1"/>
  <c r="R18" i="13"/>
  <c r="Q35" i="13" l="1"/>
</calcChain>
</file>

<file path=xl/sharedStrings.xml><?xml version="1.0" encoding="utf-8"?>
<sst xmlns="http://schemas.openxmlformats.org/spreadsheetml/2006/main" count="143" uniqueCount="41">
  <si>
    <t>イ　被保険者均等割</t>
    <rPh sb="2" eb="3">
      <t>ヒ</t>
    </rPh>
    <rPh sb="3" eb="5">
      <t>ホケン</t>
    </rPh>
    <rPh sb="5" eb="6">
      <t>シャ</t>
    </rPh>
    <rPh sb="6" eb="9">
      <t>キントウワ</t>
    </rPh>
    <phoneticPr fontId="1"/>
  </si>
  <si>
    <t>※</t>
  </si>
  <si>
    <t>×</t>
  </si>
  <si>
    <t>上記、医療給付費分のアの合計額</t>
    <rPh sb="0" eb="2">
      <t>ジョウキ</t>
    </rPh>
    <rPh sb="3" eb="5">
      <t>イリョウ</t>
    </rPh>
    <rPh sb="5" eb="7">
      <t>キュウフ</t>
    </rPh>
    <rPh sb="7" eb="8">
      <t>ヒ</t>
    </rPh>
    <rPh sb="8" eb="9">
      <t>ブン</t>
    </rPh>
    <rPh sb="12" eb="14">
      <t>ゴウケイ</t>
    </rPh>
    <rPh sb="14" eb="15">
      <t>ガク</t>
    </rPh>
    <phoneticPr fontId="1"/>
  </si>
  <si>
    <t>№</t>
  </si>
  <si>
    <t>ア　所得割</t>
    <rPh sb="2" eb="4">
      <t>ショトク</t>
    </rPh>
    <rPh sb="4" eb="5">
      <t>ワリ</t>
    </rPh>
    <phoneticPr fontId="1"/>
  </si>
  <si>
    <t>＝</t>
  </si>
  <si>
    <t>税率</t>
    <rPh sb="0" eb="2">
      <t>ゼイリツ</t>
    </rPh>
    <phoneticPr fontId="1"/>
  </si>
  <si>
    <t>年齢</t>
    <rPh sb="0" eb="2">
      <t>ネンレイ</t>
    </rPh>
    <phoneticPr fontId="1"/>
  </si>
  <si>
    <t>　</t>
  </si>
  <si>
    <t>人数</t>
    <rPh sb="0" eb="2">
      <t>ニンズウ</t>
    </rPh>
    <phoneticPr fontId="1"/>
  </si>
  <si>
    <t>課税限度額　 170,000円</t>
    <rPh sb="0" eb="2">
      <t>カゼイ</t>
    </rPh>
    <rPh sb="2" eb="4">
      <t>ゲンド</t>
    </rPh>
    <rPh sb="4" eb="5">
      <t>ガク</t>
    </rPh>
    <rPh sb="10" eb="15">
      <t>０００エン</t>
    </rPh>
    <phoneticPr fontId="1"/>
  </si>
  <si>
    <t>一人当たりの定額</t>
    <rPh sb="0" eb="2">
      <t>ヒトリ</t>
    </rPh>
    <rPh sb="2" eb="3">
      <t>ア</t>
    </rPh>
    <rPh sb="6" eb="8">
      <t>テイガク</t>
    </rPh>
    <phoneticPr fontId="1"/>
  </si>
  <si>
    <t>世帯あたりの定額</t>
    <rPh sb="0" eb="2">
      <t>セタイ</t>
    </rPh>
    <rPh sb="6" eb="8">
      <t>テイガク</t>
    </rPh>
    <phoneticPr fontId="1"/>
  </si>
  <si>
    <t>小計</t>
    <rPh sb="0" eb="2">
      <t>コバカリ</t>
    </rPh>
    <phoneticPr fontId="1"/>
  </si>
  <si>
    <t>Ａ</t>
  </si>
  <si>
    <t>計</t>
    <rPh sb="0" eb="1">
      <t>ケイ</t>
    </rPh>
    <phoneticPr fontId="1"/>
  </si>
  <si>
    <t>【後期高齢者支援金分】</t>
    <rPh sb="1" eb="3">
      <t>コウキ</t>
    </rPh>
    <rPh sb="3" eb="6">
      <t>コウレイシャ</t>
    </rPh>
    <rPh sb="8" eb="9">
      <t>キン</t>
    </rPh>
    <rPh sb="9" eb="10">
      <t>ブン</t>
    </rPh>
    <phoneticPr fontId="1"/>
  </si>
  <si>
    <t>Ｂ</t>
  </si>
  <si>
    <t>Ｃ</t>
  </si>
  <si>
    <t>のところに入力（所得はそのまま入力）</t>
    <rPh sb="5" eb="7">
      <t>ニュウリョク</t>
    </rPh>
    <rPh sb="8" eb="10">
      <t>ショトク</t>
    </rPh>
    <rPh sb="15" eb="17">
      <t>ニュウリョク</t>
    </rPh>
    <phoneticPr fontId="1"/>
  </si>
  <si>
    <t>世帯あたりの定額　</t>
    <rPh sb="0" eb="2">
      <t>セタイ</t>
    </rPh>
    <rPh sb="6" eb="8">
      <t>テイガク</t>
    </rPh>
    <phoneticPr fontId="1"/>
  </si>
  <si>
    <t>ウ　世帯別平等割</t>
    <rPh sb="2" eb="4">
      <t>セタイ</t>
    </rPh>
    <rPh sb="4" eb="5">
      <t>ベツ</t>
    </rPh>
    <rPh sb="5" eb="7">
      <t>ビョウドウ</t>
    </rPh>
    <rPh sb="7" eb="8">
      <t>ワリ</t>
    </rPh>
    <phoneticPr fontId="1"/>
  </si>
  <si>
    <t>【介護納付金分（４０～６４歳の方が該当）】</t>
    <rPh sb="1" eb="3">
      <t>カイゴ</t>
    </rPh>
    <rPh sb="3" eb="5">
      <t>ノウフ</t>
    </rPh>
    <rPh sb="5" eb="6">
      <t>キン</t>
    </rPh>
    <rPh sb="6" eb="7">
      <t>ブン</t>
    </rPh>
    <rPh sb="13" eb="14">
      <t>サイ</t>
    </rPh>
    <rPh sb="15" eb="16">
      <t>カタ</t>
    </rPh>
    <rPh sb="17" eb="19">
      <t>ガイトウ</t>
    </rPh>
    <phoneticPr fontId="1"/>
  </si>
  <si>
    <t>合計（所得－43万円）</t>
    <rPh sb="0" eb="2">
      <t>ゴウケイ</t>
    </rPh>
    <rPh sb="3" eb="5">
      <t>ショトク</t>
    </rPh>
    <rPh sb="8" eb="10">
      <t>マンエン</t>
    </rPh>
    <phoneticPr fontId="1"/>
  </si>
  <si>
    <r>
      <t>40～6</t>
    </r>
    <r>
      <rPr>
        <sz val="11"/>
        <color theme="1"/>
        <rFont val="ＭＳ Ｐゴシック"/>
        <family val="3"/>
        <charset val="128"/>
      </rPr>
      <t>4歳の方一人当たりの定額</t>
    </r>
    <rPh sb="5" eb="6">
      <t>サイ</t>
    </rPh>
    <rPh sb="7" eb="8">
      <t>カタ</t>
    </rPh>
    <rPh sb="8" eb="10">
      <t>ヒトリ</t>
    </rPh>
    <rPh sb="10" eb="11">
      <t>ア</t>
    </rPh>
    <rPh sb="14" eb="16">
      <t>テイガク</t>
    </rPh>
    <phoneticPr fontId="1"/>
  </si>
  <si>
    <r>
      <t>上記、医療給付費分のアの内40～6</t>
    </r>
    <r>
      <rPr>
        <sz val="11"/>
        <color theme="1"/>
        <rFont val="ＭＳ Ｐゴシック"/>
        <family val="3"/>
        <charset val="128"/>
      </rPr>
      <t>4歳の方の合計額</t>
    </r>
    <rPh sb="0" eb="2">
      <t>ジョウキ</t>
    </rPh>
    <rPh sb="3" eb="5">
      <t>イリョウ</t>
    </rPh>
    <rPh sb="5" eb="7">
      <t>キュウフ</t>
    </rPh>
    <rPh sb="7" eb="8">
      <t>ヒ</t>
    </rPh>
    <rPh sb="8" eb="9">
      <t>ブン</t>
    </rPh>
    <rPh sb="12" eb="13">
      <t>ウチ</t>
    </rPh>
    <rPh sb="18" eb="19">
      <t>サイ</t>
    </rPh>
    <rPh sb="20" eb="21">
      <t>カタ</t>
    </rPh>
    <rPh sb="22" eb="24">
      <t>ゴウケイ</t>
    </rPh>
    <rPh sb="24" eb="25">
      <t>ガク</t>
    </rPh>
    <phoneticPr fontId="1"/>
  </si>
  <si>
    <t>課税限度額　 650,000円</t>
    <rPh sb="0" eb="2">
      <t>カゼイ</t>
    </rPh>
    <rPh sb="2" eb="4">
      <t>ゲンド</t>
    </rPh>
    <rPh sb="4" eb="5">
      <t>ガク</t>
    </rPh>
    <rPh sb="10" eb="15">
      <t>０００エン</t>
    </rPh>
    <phoneticPr fontId="1"/>
  </si>
  <si>
    <t>1カ月あたり</t>
    <rPh sb="2" eb="3">
      <t>ゲツ</t>
    </rPh>
    <phoneticPr fontId="1"/>
  </si>
  <si>
    <t>課税限度額　 240,000円</t>
    <rPh sb="0" eb="2">
      <t>カゼイ</t>
    </rPh>
    <rPh sb="2" eb="4">
      <t>ゲンド</t>
    </rPh>
    <rPh sb="4" eb="5">
      <t>ガク</t>
    </rPh>
    <rPh sb="10" eb="15">
      <t>０００エン</t>
    </rPh>
    <phoneticPr fontId="1"/>
  </si>
  <si>
    <t>所得金額</t>
    <rPh sb="0" eb="2">
      <t>ショトク</t>
    </rPh>
    <rPh sb="2" eb="4">
      <t>キンガク</t>
    </rPh>
    <phoneticPr fontId="1"/>
  </si>
  <si>
    <t>　　　【保険税額】</t>
    <rPh sb="4" eb="6">
      <t>ホケン</t>
    </rPh>
    <rPh sb="6" eb="7">
      <t>ゼイ</t>
    </rPh>
    <rPh sb="7" eb="8">
      <t>ガク</t>
    </rPh>
    <phoneticPr fontId="1"/>
  </si>
  <si>
    <r>
      <rPr>
        <b/>
        <sz val="12"/>
        <rFont val="ＭＳ Ｐゴシック"/>
        <family val="3"/>
        <charset val="128"/>
      </rPr>
      <t xml:space="preserve">合計  </t>
    </r>
    <r>
      <rPr>
        <sz val="11"/>
        <rFont val="ＭＳ Ｐゴシック"/>
        <family val="3"/>
        <charset val="128"/>
      </rPr>
      <t>4月から翌年3月までの１年度分の保険税額です。</t>
    </r>
    <rPh sb="0" eb="2">
      <t>ゴウケイ</t>
    </rPh>
    <phoneticPr fontId="1"/>
  </si>
  <si>
    <t>課税限度額　 260,000円</t>
    <rPh sb="0" eb="2">
      <t>カゼイ</t>
    </rPh>
    <rPh sb="2" eb="4">
      <t>ゲンド</t>
    </rPh>
    <rPh sb="4" eb="5">
      <t>ガク</t>
    </rPh>
    <rPh sb="10" eb="15">
      <t>０００エン</t>
    </rPh>
    <phoneticPr fontId="1"/>
  </si>
  <si>
    <t>　　　令和8年度　関市国民健康保険税（国保税）試算表</t>
    <rPh sb="3" eb="5">
      <t>レイワ</t>
    </rPh>
    <rPh sb="6" eb="8">
      <t>ネンド</t>
    </rPh>
    <rPh sb="10" eb="11">
      <t>ヘイネンド</t>
    </rPh>
    <rPh sb="11" eb="13">
      <t>コクミン</t>
    </rPh>
    <rPh sb="13" eb="15">
      <t>ケンコウ</t>
    </rPh>
    <rPh sb="15" eb="17">
      <t>ホケン</t>
    </rPh>
    <rPh sb="17" eb="18">
      <t>ゼイ</t>
    </rPh>
    <rPh sb="19" eb="20">
      <t>コク</t>
    </rPh>
    <rPh sb="20" eb="22">
      <t>ホゼイ</t>
    </rPh>
    <rPh sb="23" eb="25">
      <t>シサン</t>
    </rPh>
    <rPh sb="25" eb="26">
      <t>ヒョウ</t>
    </rPh>
    <phoneticPr fontId="1"/>
  </si>
  <si>
    <t>課税限度額　 670,000円</t>
    <rPh sb="0" eb="2">
      <t>カゼイ</t>
    </rPh>
    <rPh sb="2" eb="4">
      <t>ゲンド</t>
    </rPh>
    <rPh sb="4" eb="5">
      <t>ガク</t>
    </rPh>
    <rPh sb="10" eb="15">
      <t>０００エン</t>
    </rPh>
    <phoneticPr fontId="1"/>
  </si>
  <si>
    <t>【子ども子育て支援金分（１8歳以上の方が該当）】</t>
    <rPh sb="1" eb="2">
      <t>コ</t>
    </rPh>
    <rPh sb="4" eb="6">
      <t>コソダ</t>
    </rPh>
    <rPh sb="7" eb="10">
      <t>シエンキン</t>
    </rPh>
    <rPh sb="10" eb="11">
      <t>ブン</t>
    </rPh>
    <rPh sb="14" eb="15">
      <t>サイ</t>
    </rPh>
    <rPh sb="15" eb="17">
      <t>イジョウ</t>
    </rPh>
    <rPh sb="18" eb="19">
      <t>カタ</t>
    </rPh>
    <rPh sb="20" eb="22">
      <t>ガイトウ</t>
    </rPh>
    <phoneticPr fontId="1"/>
  </si>
  <si>
    <t>上記、医療給付費分のアの内18歳以上の方の合計額</t>
    <rPh sb="0" eb="2">
      <t>ジョウキ</t>
    </rPh>
    <rPh sb="3" eb="5">
      <t>イリョウ</t>
    </rPh>
    <rPh sb="5" eb="7">
      <t>キュウフ</t>
    </rPh>
    <rPh sb="7" eb="8">
      <t>ヒ</t>
    </rPh>
    <rPh sb="8" eb="9">
      <t>ブン</t>
    </rPh>
    <rPh sb="12" eb="13">
      <t>ウチ</t>
    </rPh>
    <rPh sb="15" eb="16">
      <t>サイ</t>
    </rPh>
    <rPh sb="16" eb="18">
      <t>イジョウ</t>
    </rPh>
    <rPh sb="19" eb="20">
      <t>カタ</t>
    </rPh>
    <rPh sb="21" eb="23">
      <t>ゴウケイ</t>
    </rPh>
    <rPh sb="23" eb="24">
      <t>ガク</t>
    </rPh>
    <phoneticPr fontId="1"/>
  </si>
  <si>
    <t>18歳以上の方一人当たりの定額</t>
    <rPh sb="2" eb="3">
      <t>サイ</t>
    </rPh>
    <rPh sb="3" eb="5">
      <t>イジョウ</t>
    </rPh>
    <rPh sb="6" eb="7">
      <t>カタ</t>
    </rPh>
    <rPh sb="7" eb="9">
      <t>ヒトリ</t>
    </rPh>
    <rPh sb="9" eb="10">
      <t>ア</t>
    </rPh>
    <rPh sb="13" eb="15">
      <t>テイガク</t>
    </rPh>
    <phoneticPr fontId="1"/>
  </si>
  <si>
    <t>課税限度額　30,000円</t>
    <rPh sb="0" eb="2">
      <t>カゼイ</t>
    </rPh>
    <rPh sb="2" eb="4">
      <t>ゲンド</t>
    </rPh>
    <rPh sb="4" eb="5">
      <t>ガク</t>
    </rPh>
    <rPh sb="8" eb="13">
      <t>０００エン</t>
    </rPh>
    <phoneticPr fontId="1"/>
  </si>
  <si>
    <t>　　         　令和8年度　関市国民健康保険税（国保税）試算表</t>
    <rPh sb="12" eb="14">
      <t>レイワ</t>
    </rPh>
    <rPh sb="15" eb="17">
      <t>ネンド</t>
    </rPh>
    <rPh sb="19" eb="20">
      <t>ヘイネンド</t>
    </rPh>
    <rPh sb="20" eb="22">
      <t>コクミン</t>
    </rPh>
    <rPh sb="22" eb="24">
      <t>ケンコウ</t>
    </rPh>
    <rPh sb="24" eb="26">
      <t>ホケン</t>
    </rPh>
    <rPh sb="26" eb="27">
      <t>ゼイ</t>
    </rPh>
    <rPh sb="28" eb="29">
      <t>コク</t>
    </rPh>
    <rPh sb="29" eb="31">
      <t>ホゼイ</t>
    </rPh>
    <rPh sb="32" eb="34">
      <t>シサン</t>
    </rPh>
    <rPh sb="34" eb="3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</si>
</sst>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,##0&quot;円&quot;"/>
    <numFmt numFmtId="177" formatCode="#,##0_ "/>
  </numFmts>
  <fonts count="1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0" fillId="0" borderId="14" xfId="0" applyFill="1" applyBorder="1" applyAlignment="1">
      <alignment vertical="center" shrinkToFit="1"/>
    </xf>
    <xf numFmtId="0" fontId="0" fillId="0" borderId="15" xfId="0" applyFill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5" fillId="0" borderId="8" xfId="0" applyNumberFormat="1" applyFont="1" applyFill="1" applyBorder="1" applyAlignment="1">
      <alignment horizontal="right" vertical="center" shrinkToFit="1"/>
    </xf>
    <xf numFmtId="176" fontId="5" fillId="0" borderId="9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0" fontId="4" fillId="2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10" fontId="5" fillId="0" borderId="8" xfId="0" applyNumberFormat="1" applyFont="1" applyFill="1" applyBorder="1" applyAlignment="1">
      <alignment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6" fontId="4" fillId="0" borderId="18" xfId="0" applyNumberFormat="1" applyFont="1" applyFill="1" applyBorder="1" applyAlignment="1">
      <alignment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5" fillId="0" borderId="19" xfId="0" applyNumberFormat="1" applyFont="1" applyFill="1" applyBorder="1" applyAlignment="1">
      <alignment vertical="center" shrinkToFit="1"/>
    </xf>
    <xf numFmtId="5" fontId="0" fillId="0" borderId="0" xfId="0" applyNumberFormat="1" applyFill="1" applyBorder="1" applyAlignment="1">
      <alignment vertical="center" shrinkToFit="1"/>
    </xf>
    <xf numFmtId="176" fontId="4" fillId="0" borderId="14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6" fontId="4" fillId="0" borderId="15" xfId="0" applyNumberFormat="1" applyFont="1" applyFill="1" applyBorder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2" fillId="0" borderId="0" xfId="1" applyFont="1" applyFill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177" fontId="0" fillId="3" borderId="6" xfId="0" applyNumberFormat="1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177" fontId="0" fillId="2" borderId="27" xfId="0" applyNumberFormat="1" applyFill="1" applyBorder="1" applyAlignment="1">
      <alignment vertical="center" shrinkToFit="1"/>
    </xf>
    <xf numFmtId="177" fontId="0" fillId="2" borderId="30" xfId="0" applyNumberFormat="1" applyFill="1" applyBorder="1" applyAlignment="1">
      <alignment vertical="center" shrinkToFit="1"/>
    </xf>
    <xf numFmtId="177" fontId="0" fillId="2" borderId="32" xfId="0" applyNumberForma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0" fontId="5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37" xfId="0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5" fontId="0" fillId="0" borderId="38" xfId="0" applyNumberFormat="1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40" xfId="0" applyFill="1" applyBorder="1" applyAlignment="1">
      <alignment vertical="center" shrinkToFit="1"/>
    </xf>
    <xf numFmtId="177" fontId="0" fillId="0" borderId="39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36" xfId="0" applyFill="1" applyBorder="1" applyAlignment="1">
      <alignment vertical="center" shrinkToFit="1"/>
    </xf>
    <xf numFmtId="176" fontId="2" fillId="0" borderId="42" xfId="0" applyNumberFormat="1" applyFont="1" applyFill="1" applyBorder="1" applyAlignment="1" applyProtection="1">
      <alignment vertical="center" shrinkToFit="1"/>
    </xf>
    <xf numFmtId="0" fontId="0" fillId="0" borderId="43" xfId="0" applyFill="1" applyBorder="1" applyAlignment="1">
      <alignment vertical="center" shrinkToFit="1"/>
    </xf>
    <xf numFmtId="177" fontId="0" fillId="3" borderId="7" xfId="0" applyNumberFormat="1" applyFill="1" applyBorder="1" applyAlignment="1">
      <alignment horizontal="center" vertical="center" shrinkToFit="1"/>
    </xf>
    <xf numFmtId="0" fontId="0" fillId="3" borderId="13" xfId="0" applyFill="1" applyBorder="1" applyAlignment="1">
      <alignment vertical="center" shrinkToFit="1"/>
    </xf>
    <xf numFmtId="177" fontId="0" fillId="0" borderId="41" xfId="0" applyNumberForma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5" fontId="0" fillId="0" borderId="6" xfId="0" applyNumberForma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 shrinkToFit="1"/>
    </xf>
    <xf numFmtId="177" fontId="0" fillId="2" borderId="12" xfId="0" applyNumberFormat="1" applyFill="1" applyBorder="1" applyAlignment="1">
      <alignment vertical="center" shrinkToFit="1"/>
    </xf>
    <xf numFmtId="177" fontId="0" fillId="3" borderId="12" xfId="0" applyNumberFormat="1" applyFill="1" applyBorder="1" applyAlignment="1">
      <alignment horizontal="center" vertical="center" shrinkToFit="1"/>
    </xf>
    <xf numFmtId="177" fontId="0" fillId="0" borderId="12" xfId="0" applyNumberFormat="1" applyFill="1" applyBorder="1" applyAlignment="1">
      <alignment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6" xfId="0" applyFill="1" applyBorder="1" applyAlignment="1">
      <alignment vertical="center" shrinkToFit="1"/>
    </xf>
    <xf numFmtId="5" fontId="0" fillId="0" borderId="48" xfId="0" applyNumberFormat="1" applyFill="1" applyBorder="1" applyAlignment="1">
      <alignment vertical="center" shrinkToFit="1"/>
    </xf>
    <xf numFmtId="5" fontId="0" fillId="0" borderId="50" xfId="0" applyNumberFormat="1" applyFill="1" applyBorder="1" applyAlignment="1">
      <alignment vertical="center" shrinkToFit="1"/>
    </xf>
    <xf numFmtId="177" fontId="0" fillId="0" borderId="53" xfId="0" applyNumberFormat="1" applyFill="1" applyBorder="1" applyAlignment="1">
      <alignment vertical="center" shrinkToFit="1"/>
    </xf>
    <xf numFmtId="0" fontId="0" fillId="0" borderId="53" xfId="0" applyFill="1" applyBorder="1" applyAlignment="1">
      <alignment vertical="center" shrinkToFit="1"/>
    </xf>
    <xf numFmtId="0" fontId="0" fillId="0" borderId="37" xfId="0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10" fontId="5" fillId="0" borderId="37" xfId="0" applyNumberFormat="1" applyFont="1" applyFill="1" applyBorder="1" applyAlignment="1">
      <alignment vertical="center" shrinkToFit="1"/>
    </xf>
    <xf numFmtId="176" fontId="4" fillId="0" borderId="54" xfId="0" applyNumberFormat="1" applyFont="1" applyFill="1" applyBorder="1" applyAlignment="1">
      <alignment vertical="center" shrinkToFit="1"/>
    </xf>
    <xf numFmtId="0" fontId="0" fillId="0" borderId="45" xfId="0" applyFill="1" applyBorder="1" applyAlignment="1">
      <alignment vertical="center" shrinkToFit="1"/>
    </xf>
    <xf numFmtId="0" fontId="0" fillId="0" borderId="49" xfId="0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0" fontId="0" fillId="0" borderId="55" xfId="0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vertical="center" shrinkToFit="1"/>
    </xf>
    <xf numFmtId="0" fontId="0" fillId="0" borderId="44" xfId="0" applyFill="1" applyBorder="1" applyAlignment="1">
      <alignment vertical="center" shrinkToFit="1"/>
    </xf>
    <xf numFmtId="38" fontId="0" fillId="0" borderId="44" xfId="1" applyFont="1" applyFill="1" applyBorder="1" applyAlignment="1">
      <alignment vertical="center" shrinkToFit="1"/>
    </xf>
    <xf numFmtId="176" fontId="2" fillId="0" borderId="44" xfId="0" applyNumberFormat="1" applyFont="1" applyFill="1" applyBorder="1" applyAlignment="1" applyProtection="1">
      <alignment vertical="center" shrinkToFit="1"/>
    </xf>
    <xf numFmtId="0" fontId="0" fillId="0" borderId="52" xfId="0" applyFill="1" applyBorder="1" applyAlignment="1">
      <alignment vertical="center" shrinkToFit="1"/>
    </xf>
    <xf numFmtId="177" fontId="0" fillId="2" borderId="53" xfId="0" applyNumberFormat="1" applyFill="1" applyBorder="1" applyAlignment="1">
      <alignment vertical="center" shrinkToFit="1"/>
    </xf>
    <xf numFmtId="177" fontId="0" fillId="3" borderId="53" xfId="0" applyNumberFormat="1" applyFill="1" applyBorder="1" applyAlignment="1">
      <alignment horizontal="center" vertical="center" shrinkToFit="1"/>
    </xf>
    <xf numFmtId="0" fontId="0" fillId="3" borderId="53" xfId="0" applyFill="1" applyBorder="1" applyAlignment="1">
      <alignment vertical="center" shrinkToFit="1"/>
    </xf>
    <xf numFmtId="0" fontId="2" fillId="0" borderId="37" xfId="0" applyFont="1" applyFill="1" applyBorder="1" applyAlignment="1">
      <alignment horizontal="center" vertical="center" shrinkToFit="1"/>
    </xf>
    <xf numFmtId="5" fontId="0" fillId="0" borderId="54" xfId="0" applyNumberFormat="1" applyFill="1" applyBorder="1" applyAlignment="1">
      <alignment vertical="center" shrinkToFit="1"/>
    </xf>
    <xf numFmtId="0" fontId="13" fillId="0" borderId="0" xfId="0" applyFont="1" applyFill="1" applyAlignment="1">
      <alignment vertical="center" wrapText="1" shrinkToFit="1"/>
    </xf>
    <xf numFmtId="0" fontId="6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37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176" fontId="12" fillId="0" borderId="5" xfId="0" applyNumberFormat="1" applyFont="1" applyFill="1" applyBorder="1" applyAlignment="1">
      <alignment vertical="center" shrinkToFit="1"/>
    </xf>
    <xf numFmtId="176" fontId="14" fillId="0" borderId="2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5" fontId="0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vertical="center" shrinkToFit="1"/>
    </xf>
    <xf numFmtId="5" fontId="0" fillId="0" borderId="0" xfId="0" applyNumberForma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5" fontId="0" fillId="0" borderId="35" xfId="0" applyNumberFormat="1" applyFont="1" applyFill="1" applyBorder="1" applyAlignment="1">
      <alignment horizontal="center" vertical="center" shrinkToFit="1"/>
    </xf>
    <xf numFmtId="5" fontId="0" fillId="0" borderId="11" xfId="0" applyNumberFormat="1" applyFill="1" applyBorder="1" applyAlignment="1">
      <alignment horizontal="center"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7" xfId="0" applyFill="1" applyBorder="1" applyAlignment="1">
      <alignment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177" fontId="0" fillId="2" borderId="28" xfId="0" applyNumberFormat="1" applyFill="1" applyBorder="1" applyAlignment="1">
      <alignment horizontal="center" vertical="center" shrinkToFit="1"/>
    </xf>
    <xf numFmtId="177" fontId="0" fillId="2" borderId="29" xfId="0" applyNumberFormat="1" applyFill="1" applyBorder="1" applyAlignment="1">
      <alignment horizontal="center" vertical="center" shrinkToFit="1"/>
    </xf>
    <xf numFmtId="177" fontId="0" fillId="2" borderId="21" xfId="0" applyNumberFormat="1" applyFill="1" applyBorder="1" applyAlignment="1">
      <alignment horizontal="center" vertical="center" shrinkToFit="1"/>
    </xf>
    <xf numFmtId="177" fontId="0" fillId="2" borderId="31" xfId="0" applyNumberFormat="1" applyFill="1" applyBorder="1" applyAlignment="1">
      <alignment horizontal="center" vertical="center" shrinkToFit="1"/>
    </xf>
    <xf numFmtId="177" fontId="0" fillId="2" borderId="33" xfId="0" applyNumberFormat="1" applyFill="1" applyBorder="1" applyAlignment="1">
      <alignment horizontal="center" vertical="center" shrinkToFit="1"/>
    </xf>
    <xf numFmtId="177" fontId="0" fillId="2" borderId="34" xfId="0" applyNumberFormat="1" applyFill="1" applyBorder="1" applyAlignment="1">
      <alignment horizontal="center" vertical="center" shrinkToFit="1"/>
    </xf>
    <xf numFmtId="177" fontId="0" fillId="0" borderId="26" xfId="0" applyNumberFormat="1" applyFill="1" applyBorder="1" applyAlignment="1">
      <alignment horizontal="center" vertical="center" shrinkToFit="1"/>
    </xf>
    <xf numFmtId="177" fontId="0" fillId="0" borderId="25" xfId="0" applyNumberForma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5" fontId="0" fillId="0" borderId="46" xfId="0" applyNumberFormat="1" applyFont="1" applyFill="1" applyBorder="1" applyAlignment="1">
      <alignment horizontal="center" vertical="center" shrinkToFit="1"/>
    </xf>
    <xf numFmtId="5" fontId="0" fillId="0" borderId="16" xfId="0" applyNumberFormat="1" applyFill="1" applyBorder="1" applyAlignment="1">
      <alignment horizontal="center" vertical="center" shrinkToFit="1"/>
    </xf>
    <xf numFmtId="0" fontId="0" fillId="0" borderId="16" xfId="0" applyFill="1" applyBorder="1" applyAlignment="1">
      <alignment vertical="center" shrinkToFit="1"/>
    </xf>
    <xf numFmtId="0" fontId="0" fillId="0" borderId="47" xfId="0" applyFill="1" applyBorder="1" applyAlignment="1">
      <alignment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5" fontId="0" fillId="0" borderId="9" xfId="0" applyNumberForma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5" fontId="0" fillId="0" borderId="8" xfId="0" applyNumberForma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5" fontId="0" fillId="0" borderId="14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2" fillId="0" borderId="14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176" fontId="9" fillId="0" borderId="14" xfId="0" applyNumberFormat="1" applyFont="1" applyFill="1" applyBorder="1" applyAlignment="1">
      <alignment vertical="center" shrinkToFit="1"/>
    </xf>
    <xf numFmtId="176" fontId="9" fillId="0" borderId="8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right" vertical="center" shrinkToFit="1"/>
    </xf>
    <xf numFmtId="38" fontId="0" fillId="2" borderId="23" xfId="1" applyFont="1" applyFill="1" applyBorder="1" applyAlignment="1">
      <alignment horizontal="center" vertical="center" shrinkToFit="1"/>
    </xf>
    <xf numFmtId="38" fontId="0" fillId="2" borderId="24" xfId="1" applyFont="1" applyFill="1" applyBorder="1" applyAlignment="1">
      <alignment horizontal="center" vertical="center" shrinkToFit="1"/>
    </xf>
    <xf numFmtId="38" fontId="0" fillId="2" borderId="33" xfId="1" applyFont="1" applyFill="1" applyBorder="1" applyAlignment="1">
      <alignment horizontal="center" vertical="center" shrinkToFit="1"/>
    </xf>
    <xf numFmtId="38" fontId="0" fillId="2" borderId="52" xfId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 vertical="center" shrinkToFit="1"/>
    </xf>
    <xf numFmtId="176" fontId="12" fillId="0" borderId="5" xfId="0" applyNumberFormat="1" applyFont="1" applyFill="1" applyBorder="1" applyAlignment="1">
      <alignment horizontal="right" vertical="center" shrinkToFit="1"/>
    </xf>
    <xf numFmtId="176" fontId="14" fillId="0" borderId="20" xfId="0" applyNumberFormat="1" applyFont="1" applyFill="1" applyBorder="1" applyAlignment="1">
      <alignment horizontal="right" vertical="center" shrinkToFit="1"/>
    </xf>
    <xf numFmtId="176" fontId="15" fillId="0" borderId="5" xfId="1" applyNumberFormat="1" applyFont="1" applyFill="1" applyBorder="1" applyAlignment="1">
      <alignment horizontal="right" vertical="center" shrinkToFit="1"/>
    </xf>
    <xf numFmtId="176" fontId="15" fillId="0" borderId="20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123825</xdr:rowOff>
    </xdr:from>
    <xdr:to>
      <xdr:col>3</xdr:col>
      <xdr:colOff>257175</xdr:colOff>
      <xdr:row>3</xdr:row>
      <xdr:rowOff>104775</xdr:rowOff>
    </xdr:to>
    <xdr:sp macro="" textlink="">
      <xdr:nvSpPr>
        <xdr:cNvPr id="2" name="円/楕円 1"/>
        <xdr:cNvSpPr/>
      </xdr:nvSpPr>
      <xdr:spPr>
        <a:xfrm>
          <a:off x="28575" y="123825"/>
          <a:ext cx="1638300" cy="5048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2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仮計算</a:t>
          </a:r>
        </a:p>
      </xdr:txBody>
    </xdr:sp>
    <xdr:clientData/>
  </xdr:twoCellAnchor>
  <xdr:oneCellAnchor>
    <xdr:from>
      <xdr:col>8</xdr:col>
      <xdr:colOff>66675</xdr:colOff>
      <xdr:row>4</xdr:row>
      <xdr:rowOff>0</xdr:rowOff>
    </xdr:from>
    <xdr:ext cx="184785" cy="263525"/>
    <xdr:sp macro="" textlink="">
      <xdr:nvSpPr>
        <xdr:cNvPr id="3" name="テキスト ボックス 2"/>
        <xdr:cNvSpPr txBox="1"/>
      </xdr:nvSpPr>
      <xdr:spPr>
        <a:xfrm>
          <a:off x="3686175" y="724535"/>
          <a:ext cx="184785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overflow" horzOverflow="overflow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209549</xdr:colOff>
      <xdr:row>7</xdr:row>
      <xdr:rowOff>57150</xdr:rowOff>
    </xdr:from>
    <xdr:to>
      <xdr:col>18</xdr:col>
      <xdr:colOff>438149</xdr:colOff>
      <xdr:row>13</xdr:row>
      <xdr:rowOff>180975</xdr:rowOff>
    </xdr:to>
    <xdr:sp macro="" textlink="">
      <xdr:nvSpPr>
        <xdr:cNvPr id="4" name="四角形吹き出し 3"/>
        <xdr:cNvSpPr/>
      </xdr:nvSpPr>
      <xdr:spPr>
        <a:xfrm>
          <a:off x="5419724" y="1114425"/>
          <a:ext cx="2200275" cy="1266825"/>
        </a:xfrm>
        <a:prstGeom prst="wedgeRectCallout">
          <a:avLst>
            <a:gd name="adj1" fmla="val -147887"/>
            <a:gd name="adj2" fmla="val 46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国民健康保険に加入する方の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年齢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100">
              <a:solidFill>
                <a:srgbClr val="FFC000"/>
              </a:solidFill>
            </a:rPr>
            <a:t>令和７年１月～１２月</a:t>
          </a:r>
          <a:r>
            <a:rPr kumimoji="1" lang="ja-JP" altLang="en-US" sz="1100"/>
            <a:t>の所得を入力してください。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夫婦が加入する場合は例のようになります。</a:t>
          </a:r>
        </a:p>
      </xdr:txBody>
    </xdr:sp>
    <xdr:clientData/>
  </xdr:twoCellAnchor>
  <xdr:twoCellAnchor editAs="oneCell">
    <xdr:from>
      <xdr:col>18</xdr:col>
      <xdr:colOff>381000</xdr:colOff>
      <xdr:row>0</xdr:row>
      <xdr:rowOff>161925</xdr:rowOff>
    </xdr:from>
    <xdr:to>
      <xdr:col>26</xdr:col>
      <xdr:colOff>46990</xdr:colOff>
      <xdr:row>7</xdr:row>
      <xdr:rowOff>40640</xdr:rowOff>
    </xdr:to>
    <xdr:pic>
      <xdr:nvPicPr>
        <xdr:cNvPr id="6" name="図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61925"/>
          <a:ext cx="5400040" cy="935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21</xdr:col>
      <xdr:colOff>38100</xdr:colOff>
      <xdr:row>5</xdr:row>
      <xdr:rowOff>57150</xdr:rowOff>
    </xdr:from>
    <xdr:to>
      <xdr:col>22</xdr:col>
      <xdr:colOff>628650</xdr:colOff>
      <xdr:row>7</xdr:row>
      <xdr:rowOff>66675</xdr:rowOff>
    </xdr:to>
    <xdr:sp macro="" textlink="">
      <xdr:nvSpPr>
        <xdr:cNvPr id="7" name="楕円 6"/>
        <xdr:cNvSpPr/>
      </xdr:nvSpPr>
      <xdr:spPr>
        <a:xfrm>
          <a:off x="9296400" y="857250"/>
          <a:ext cx="1276350" cy="266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3</xdr:col>
      <xdr:colOff>161925</xdr:colOff>
      <xdr:row>3</xdr:row>
      <xdr:rowOff>95250</xdr:rowOff>
    </xdr:to>
    <xdr:sp macro="" textlink="">
      <xdr:nvSpPr>
        <xdr:cNvPr id="2" name="円/楕円 1"/>
        <xdr:cNvSpPr/>
      </xdr:nvSpPr>
      <xdr:spPr>
        <a:xfrm>
          <a:off x="0" y="114300"/>
          <a:ext cx="1571625" cy="5048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2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仮計算</a:t>
          </a:r>
        </a:p>
      </xdr:txBody>
    </xdr:sp>
    <xdr:clientData/>
  </xdr:twoCellAnchor>
  <xdr:oneCellAnchor>
    <xdr:from>
      <xdr:col>9</xdr:col>
      <xdr:colOff>66675</xdr:colOff>
      <xdr:row>4</xdr:row>
      <xdr:rowOff>38735</xdr:rowOff>
    </xdr:from>
    <xdr:ext cx="118110" cy="263525"/>
    <xdr:sp macro="" textlink="">
      <xdr:nvSpPr>
        <xdr:cNvPr id="3" name="テキスト ボックス 2"/>
        <xdr:cNvSpPr txBox="1"/>
      </xdr:nvSpPr>
      <xdr:spPr>
        <a:xfrm>
          <a:off x="3343275" y="724535"/>
          <a:ext cx="11811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overflow" horzOverflow="overflow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37"/>
  <sheetViews>
    <sheetView topLeftCell="A4" workbookViewId="0">
      <selection activeCell="Q35" sqref="Q35:R35"/>
    </sheetView>
  </sheetViews>
  <sheetFormatPr defaultRowHeight="13.5" x14ac:dyDescent="0.15"/>
  <cols>
    <col min="1" max="1" width="1.75" style="36" customWidth="1"/>
    <col min="2" max="2" width="13.125" style="36" customWidth="1"/>
    <col min="3" max="3" width="3.625" style="36" customWidth="1"/>
    <col min="4" max="4" width="4.875" style="36" customWidth="1"/>
    <col min="5" max="5" width="12.25" style="36" customWidth="1"/>
    <col min="6" max="6" width="11.875" style="36" customWidth="1"/>
    <col min="7" max="8" width="7.375" style="36" hidden="1" customWidth="1"/>
    <col min="9" max="9" width="6.75" style="36" customWidth="1"/>
    <col min="10" max="12" width="7.125" style="36" hidden="1" customWidth="1"/>
    <col min="13" max="13" width="11.375" style="36" customWidth="1"/>
    <col min="14" max="14" width="2.75" style="36" customWidth="1"/>
    <col min="15" max="15" width="4.25" style="36" customWidth="1"/>
    <col min="16" max="16" width="6" style="36" customWidth="1"/>
    <col min="17" max="17" width="3.25" style="36" customWidth="1"/>
    <col min="18" max="18" width="12.375" style="36" customWidth="1"/>
    <col min="19" max="19" width="9" style="36" customWidth="1"/>
    <col min="20" max="20" width="9.25" style="36" customWidth="1"/>
    <col min="21" max="23" width="9" style="36" customWidth="1"/>
    <col min="24" max="24" width="11.625" style="36" bestFit="1" customWidth="1"/>
    <col min="25" max="25" width="9.375" style="36" customWidth="1"/>
    <col min="26" max="26" width="9" style="36" customWidth="1"/>
    <col min="27" max="16384" width="9" style="36"/>
  </cols>
  <sheetData>
    <row r="1" spans="1:25" ht="17.25" customHeight="1" x14ac:dyDescent="0.1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25" ht="9.7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25" s="1" customFormat="1" ht="14.25" customHeight="1" x14ac:dyDescent="0.1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25" s="1" customFormat="1" ht="12.75" customHeight="1" x14ac:dyDescent="0.1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25" s="1" customFormat="1" ht="9" customHeight="1" x14ac:dyDescent="0.15">
      <c r="A5" s="35"/>
      <c r="B5" s="34"/>
      <c r="C5" s="34"/>
      <c r="D5" s="34"/>
      <c r="E5" s="34"/>
      <c r="F5" s="34"/>
      <c r="G5" s="34"/>
      <c r="H5" s="34"/>
      <c r="I5" s="35"/>
      <c r="J5" s="35"/>
      <c r="K5" s="35"/>
      <c r="L5" s="35"/>
      <c r="M5" s="35"/>
      <c r="N5" s="35"/>
      <c r="O5" s="16"/>
    </row>
    <row r="6" spans="1:25" ht="16.5" customHeight="1" x14ac:dyDescent="0.15">
      <c r="A6" s="137"/>
      <c r="B6" s="138"/>
      <c r="C6" s="138"/>
      <c r="M6" s="13" t="s">
        <v>1</v>
      </c>
      <c r="N6" s="15"/>
      <c r="O6" s="139" t="s">
        <v>20</v>
      </c>
      <c r="P6" s="140"/>
      <c r="Q6" s="140"/>
      <c r="R6" s="140"/>
    </row>
    <row r="7" spans="1:25" ht="3.75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6"/>
      <c r="P7" s="35"/>
      <c r="Q7" s="35"/>
      <c r="R7" s="35"/>
      <c r="X7" s="32"/>
      <c r="Y7" s="32"/>
    </row>
    <row r="8" spans="1:25" ht="15" customHeight="1" x14ac:dyDescent="0.15">
      <c r="B8" s="126"/>
      <c r="C8" s="141"/>
      <c r="D8" s="142"/>
      <c r="E8" s="143"/>
      <c r="F8" s="143"/>
      <c r="G8" s="143"/>
      <c r="H8" s="143"/>
      <c r="I8" s="143"/>
      <c r="J8" s="143"/>
      <c r="K8" s="143"/>
      <c r="L8" s="143"/>
      <c r="M8" s="144"/>
      <c r="N8" s="46"/>
      <c r="O8" s="46"/>
      <c r="P8" s="2"/>
      <c r="Q8" s="2"/>
      <c r="R8" s="27"/>
      <c r="X8" s="32"/>
      <c r="Y8" s="32"/>
    </row>
    <row r="9" spans="1:25" ht="15" customHeight="1" thickBot="1" x14ac:dyDescent="0.2">
      <c r="B9" s="126"/>
      <c r="C9" s="56" t="s">
        <v>4</v>
      </c>
      <c r="D9" s="38" t="s">
        <v>8</v>
      </c>
      <c r="E9" s="145" t="s">
        <v>30</v>
      </c>
      <c r="F9" s="146"/>
      <c r="G9" s="4"/>
      <c r="H9" s="4"/>
      <c r="I9" s="4"/>
      <c r="J9" s="4"/>
      <c r="K9" s="4"/>
      <c r="L9" s="4"/>
      <c r="M9" s="57" t="s">
        <v>24</v>
      </c>
      <c r="N9" s="46"/>
      <c r="O9" s="46"/>
      <c r="P9" s="3"/>
      <c r="Q9" s="2"/>
      <c r="R9" s="27"/>
      <c r="X9" s="33"/>
      <c r="Y9" s="33"/>
    </row>
    <row r="10" spans="1:25" ht="15" customHeight="1" x14ac:dyDescent="0.15">
      <c r="B10" s="126"/>
      <c r="C10" s="58">
        <v>1</v>
      </c>
      <c r="D10" s="40">
        <v>55</v>
      </c>
      <c r="E10" s="147">
        <v>3400000</v>
      </c>
      <c r="F10" s="148"/>
      <c r="G10" s="37">
        <f>M10*IF(D10&gt;64,0,1)</f>
        <v>2970000</v>
      </c>
      <c r="H10" s="8">
        <f>G10*IF(D10&lt;40,0,1)</f>
        <v>2970000</v>
      </c>
      <c r="I10" s="4"/>
      <c r="J10" s="4">
        <f>IF(D10&gt;0,1,0)</f>
        <v>1</v>
      </c>
      <c r="K10" s="4">
        <f>IF(D10&lt;65,1,0)</f>
        <v>1</v>
      </c>
      <c r="L10" s="4">
        <f>K10*IF(D10&lt;40,0,1)</f>
        <v>1</v>
      </c>
      <c r="M10" s="59">
        <f>IF((E10+F10-430000)&lt;0,0,(E10+F10-430000))</f>
        <v>2970000</v>
      </c>
      <c r="N10" s="46"/>
      <c r="O10" s="46"/>
      <c r="P10" s="3"/>
      <c r="Q10" s="2"/>
      <c r="R10" s="27"/>
      <c r="X10" s="32"/>
      <c r="Y10" s="32"/>
    </row>
    <row r="11" spans="1:25" ht="15" customHeight="1" x14ac:dyDescent="0.15">
      <c r="B11" s="126"/>
      <c r="C11" s="58">
        <v>2</v>
      </c>
      <c r="D11" s="41">
        <v>55</v>
      </c>
      <c r="E11" s="149">
        <v>1000000</v>
      </c>
      <c r="F11" s="150"/>
      <c r="G11" s="37">
        <f>M11*IF(D11&gt;64,0,1)</f>
        <v>570000</v>
      </c>
      <c r="H11" s="8">
        <f>G11*IF(D11&lt;40,0,1)</f>
        <v>570000</v>
      </c>
      <c r="I11" s="4"/>
      <c r="J11" s="4">
        <f>IF(D11&gt;0,1,0)</f>
        <v>1</v>
      </c>
      <c r="K11" s="4">
        <f>IF(D11&lt;65,1,0)</f>
        <v>1</v>
      </c>
      <c r="L11" s="4">
        <f>K11*IF(D11&lt;40,0,1)</f>
        <v>1</v>
      </c>
      <c r="M11" s="59">
        <f>IF((E11+F11-430000)&lt;0,0,(E11+F11-430000))</f>
        <v>570000</v>
      </c>
      <c r="N11" s="46"/>
      <c r="O11" s="46"/>
      <c r="P11" s="3"/>
      <c r="Q11" s="2"/>
      <c r="R11" s="27"/>
      <c r="X11" s="32"/>
      <c r="Y11" s="32"/>
    </row>
    <row r="12" spans="1:25" ht="15" customHeight="1" x14ac:dyDescent="0.15">
      <c r="B12" s="126"/>
      <c r="C12" s="58">
        <v>3</v>
      </c>
      <c r="D12" s="41"/>
      <c r="E12" s="149"/>
      <c r="F12" s="150"/>
      <c r="G12" s="37">
        <f>M12*IF(D12&gt;64,0,1)</f>
        <v>0</v>
      </c>
      <c r="H12" s="8">
        <f>G12*IF(D12&lt;40,0,1)</f>
        <v>0</v>
      </c>
      <c r="I12" s="4"/>
      <c r="J12" s="4">
        <f>IF(D12&gt;0,1,0)</f>
        <v>0</v>
      </c>
      <c r="K12" s="4">
        <f>IF(D12&lt;65,1,0)</f>
        <v>1</v>
      </c>
      <c r="L12" s="4">
        <f>K12*IF(D12&lt;40,0,1)</f>
        <v>0</v>
      </c>
      <c r="M12" s="59">
        <f>IF((E12+F12-430000)&lt;0,0,(E12+F12-430000))</f>
        <v>0</v>
      </c>
      <c r="N12" s="46"/>
      <c r="O12" s="46"/>
      <c r="P12" s="3"/>
      <c r="Q12" s="2"/>
      <c r="R12" s="27"/>
      <c r="T12" s="31"/>
      <c r="U12" s="31"/>
    </row>
    <row r="13" spans="1:25" ht="15" customHeight="1" x14ac:dyDescent="0.15">
      <c r="B13" s="126"/>
      <c r="C13" s="58">
        <v>4</v>
      </c>
      <c r="D13" s="41"/>
      <c r="E13" s="149"/>
      <c r="F13" s="150"/>
      <c r="G13" s="37">
        <f>M13*IF(D13&gt;64,0,1)</f>
        <v>0</v>
      </c>
      <c r="H13" s="8">
        <f>G13*IF(D13&lt;40,0,1)</f>
        <v>0</v>
      </c>
      <c r="I13" s="4"/>
      <c r="J13" s="4">
        <f>IF(D13&gt;0,1,0)</f>
        <v>0</v>
      </c>
      <c r="K13" s="4">
        <f>IF(D13&lt;65,1,0)</f>
        <v>1</v>
      </c>
      <c r="L13" s="4">
        <f>K13*IF(D13&lt;40,0,1)</f>
        <v>0</v>
      </c>
      <c r="M13" s="59">
        <f>IF((E13+F13-430000)&lt;0,0,(E13+F13-430000))</f>
        <v>0</v>
      </c>
      <c r="N13" s="46"/>
      <c r="O13" s="46"/>
      <c r="P13" s="3"/>
      <c r="Q13" s="2"/>
      <c r="R13" s="27"/>
    </row>
    <row r="14" spans="1:25" ht="15" customHeight="1" thickBot="1" x14ac:dyDescent="0.2">
      <c r="B14" s="126"/>
      <c r="C14" s="63">
        <v>5</v>
      </c>
      <c r="D14" s="42"/>
      <c r="E14" s="151"/>
      <c r="F14" s="152"/>
      <c r="G14" s="64">
        <f>M14*IF(D14&gt;64,0,1)</f>
        <v>0</v>
      </c>
      <c r="H14" s="65">
        <f>G14*IF(D14&lt;40,0,1)</f>
        <v>0</v>
      </c>
      <c r="I14" s="5"/>
      <c r="J14" s="5">
        <f>IF(D14&gt;0,1,0)</f>
        <v>0</v>
      </c>
      <c r="K14" s="5">
        <f>IF(D14&lt;65,1,0)</f>
        <v>1</v>
      </c>
      <c r="L14" s="5">
        <f>K14*IF(D14&lt;40,0,1)</f>
        <v>0</v>
      </c>
      <c r="M14" s="66">
        <f>IF((E14+F14-430000)&lt;0,0,(E14+F14-430000))</f>
        <v>0</v>
      </c>
      <c r="N14" s="46"/>
      <c r="O14" s="46"/>
      <c r="P14" s="3"/>
      <c r="Q14" s="2"/>
      <c r="R14" s="27"/>
    </row>
    <row r="15" spans="1:25" ht="17.25" hidden="1" x14ac:dyDescent="0.15">
      <c r="B15" s="126"/>
      <c r="C15" s="60" t="s">
        <v>16</v>
      </c>
      <c r="D15" s="39"/>
      <c r="E15" s="153">
        <f>SUM(F10:F14)</f>
        <v>0</v>
      </c>
      <c r="F15" s="154"/>
      <c r="G15" s="61"/>
      <c r="H15" s="61">
        <f>SUM(H10:H14)</f>
        <v>3540000</v>
      </c>
      <c r="I15" s="61"/>
      <c r="J15" s="61">
        <f>SUM(J10:J14)</f>
        <v>2</v>
      </c>
      <c r="K15" s="61">
        <f>SUM(K10:K14)</f>
        <v>5</v>
      </c>
      <c r="L15" s="61">
        <f>SUM(L10:L14)</f>
        <v>2</v>
      </c>
      <c r="M15" s="62">
        <f>SUM(M10:M14)</f>
        <v>3540000</v>
      </c>
      <c r="N15" s="46" t="s">
        <v>2</v>
      </c>
      <c r="O15" s="17" t="s">
        <v>7</v>
      </c>
      <c r="P15" s="44">
        <v>6.7199999999999996E-2</v>
      </c>
      <c r="Q15" s="46" t="s">
        <v>6</v>
      </c>
      <c r="R15" s="45">
        <f>ROUNDDOWN(M15*6.72%,0)</f>
        <v>237888</v>
      </c>
    </row>
    <row r="16" spans="1:25" ht="17.25" hidden="1" x14ac:dyDescent="0.15">
      <c r="A16" s="2"/>
      <c r="B16" s="122" t="s">
        <v>0</v>
      </c>
      <c r="C16" s="126"/>
      <c r="D16" s="2"/>
      <c r="E16" s="127" t="s">
        <v>12</v>
      </c>
      <c r="F16" s="114"/>
      <c r="G16" s="114"/>
      <c r="H16" s="114"/>
      <c r="I16" s="114"/>
      <c r="J16" s="46"/>
      <c r="K16" s="46"/>
      <c r="L16" s="46"/>
      <c r="M16" s="48">
        <v>30700</v>
      </c>
      <c r="N16" s="46" t="s">
        <v>2</v>
      </c>
      <c r="O16" s="17" t="s">
        <v>10</v>
      </c>
      <c r="P16" s="49">
        <f>J15</f>
        <v>2</v>
      </c>
      <c r="Q16" s="46" t="s">
        <v>6</v>
      </c>
      <c r="R16" s="45">
        <f>M16*P16</f>
        <v>61400</v>
      </c>
    </row>
    <row r="17" spans="1:18" ht="17.25" hidden="1" x14ac:dyDescent="0.15">
      <c r="A17" s="2"/>
      <c r="B17" s="122" t="s">
        <v>22</v>
      </c>
      <c r="C17" s="126"/>
      <c r="D17" s="2"/>
      <c r="E17" s="127" t="s">
        <v>21</v>
      </c>
      <c r="F17" s="114"/>
      <c r="G17" s="2"/>
      <c r="H17" s="2"/>
      <c r="I17" s="50"/>
      <c r="J17" s="50"/>
      <c r="K17" s="50"/>
      <c r="L17" s="50"/>
      <c r="M17" s="48">
        <v>22500</v>
      </c>
      <c r="N17" s="46" t="s">
        <v>2</v>
      </c>
      <c r="O17" s="46"/>
      <c r="P17" s="49">
        <f>IF(P16&gt;0,1,0)</f>
        <v>1</v>
      </c>
      <c r="Q17" s="46" t="s">
        <v>6</v>
      </c>
      <c r="R17" s="50">
        <f>M17*P17</f>
        <v>22500</v>
      </c>
    </row>
    <row r="18" spans="1:18" ht="17.25" hidden="1" x14ac:dyDescent="0.15">
      <c r="A18" s="2"/>
      <c r="B18" s="114" t="s">
        <v>14</v>
      </c>
      <c r="C18" s="114"/>
      <c r="D18" s="46"/>
      <c r="E18" s="46"/>
      <c r="F18" s="115" t="s">
        <v>27</v>
      </c>
      <c r="G18" s="115"/>
      <c r="H18" s="115"/>
      <c r="I18" s="115"/>
      <c r="J18" s="115"/>
      <c r="K18" s="115"/>
      <c r="L18" s="115"/>
      <c r="M18" s="115"/>
      <c r="N18" s="115"/>
      <c r="O18" s="2"/>
      <c r="P18" s="2"/>
      <c r="Q18" s="23" t="s">
        <v>15</v>
      </c>
      <c r="R18" s="51">
        <f>IF(ROUNDDOWN(R15+R16+R17,-2)&gt;650000,650000,ROUNDDOWN(R15+R16+R17,-2))</f>
        <v>321700</v>
      </c>
    </row>
    <row r="19" spans="1:18" hidden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7"/>
    </row>
    <row r="20" spans="1:18" ht="17.25" hidden="1" x14ac:dyDescent="0.15">
      <c r="A20" s="132" t="s">
        <v>17</v>
      </c>
      <c r="B20" s="133"/>
      <c r="C20" s="133"/>
      <c r="D20" s="133"/>
      <c r="E20" s="13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7.25" hidden="1" x14ac:dyDescent="0.15">
      <c r="A21" s="2"/>
      <c r="B21" s="52"/>
      <c r="C21" s="52"/>
      <c r="D21" s="52"/>
      <c r="E21" s="52"/>
      <c r="F21" s="52"/>
      <c r="G21" s="52"/>
      <c r="H21" s="5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7.25" hidden="1" x14ac:dyDescent="0.15">
      <c r="A22" s="2"/>
      <c r="B22" s="122" t="s">
        <v>5</v>
      </c>
      <c r="C22" s="126"/>
      <c r="D22" s="2"/>
      <c r="E22" s="127" t="s">
        <v>3</v>
      </c>
      <c r="F22" s="114"/>
      <c r="G22" s="2"/>
      <c r="H22" s="53"/>
      <c r="I22" s="135">
        <f>M15</f>
        <v>3540000</v>
      </c>
      <c r="J22" s="135"/>
      <c r="K22" s="135"/>
      <c r="L22" s="135"/>
      <c r="M22" s="136"/>
      <c r="N22" s="46" t="s">
        <v>2</v>
      </c>
      <c r="O22" s="17" t="s">
        <v>7</v>
      </c>
      <c r="P22" s="44">
        <v>2.46E-2</v>
      </c>
      <c r="Q22" s="46" t="s">
        <v>6</v>
      </c>
      <c r="R22" s="45">
        <f>ROUNDDOWN(I22*2.46%,0)</f>
        <v>87084</v>
      </c>
    </row>
    <row r="23" spans="1:18" ht="17.25" hidden="1" x14ac:dyDescent="0.15">
      <c r="A23" s="2"/>
      <c r="B23" s="122" t="s">
        <v>0</v>
      </c>
      <c r="C23" s="126"/>
      <c r="D23" s="2"/>
      <c r="E23" s="127" t="s">
        <v>12</v>
      </c>
      <c r="F23" s="114"/>
      <c r="G23" s="2"/>
      <c r="H23" s="53"/>
      <c r="I23" s="128">
        <v>11000</v>
      </c>
      <c r="J23" s="128"/>
      <c r="K23" s="128"/>
      <c r="L23" s="128"/>
      <c r="M23" s="129"/>
      <c r="N23" s="46" t="s">
        <v>2</v>
      </c>
      <c r="O23" s="17" t="s">
        <v>10</v>
      </c>
      <c r="P23" s="49">
        <f>P16</f>
        <v>2</v>
      </c>
      <c r="Q23" s="46" t="s">
        <v>6</v>
      </c>
      <c r="R23" s="45">
        <f>I23*P23</f>
        <v>22000</v>
      </c>
    </row>
    <row r="24" spans="1:18" ht="17.25" hidden="1" x14ac:dyDescent="0.15">
      <c r="A24" s="2"/>
      <c r="B24" s="122" t="s">
        <v>22</v>
      </c>
      <c r="C24" s="126"/>
      <c r="D24" s="2"/>
      <c r="E24" s="127" t="s">
        <v>21</v>
      </c>
      <c r="F24" s="114"/>
      <c r="G24" s="2"/>
      <c r="H24" s="2"/>
      <c r="I24" s="54"/>
      <c r="J24" s="54"/>
      <c r="K24" s="54"/>
      <c r="L24" s="54"/>
      <c r="M24" s="48">
        <v>8100</v>
      </c>
      <c r="N24" s="46" t="s">
        <v>2</v>
      </c>
      <c r="O24" s="46"/>
      <c r="P24" s="49">
        <f>IF(P23&gt;0,1,0)</f>
        <v>1</v>
      </c>
      <c r="Q24" s="46" t="s">
        <v>6</v>
      </c>
      <c r="R24" s="45">
        <f>M24*P24</f>
        <v>8100</v>
      </c>
    </row>
    <row r="25" spans="1:18" ht="17.25" hidden="1" x14ac:dyDescent="0.15">
      <c r="A25" s="2"/>
      <c r="B25" s="114" t="s">
        <v>14</v>
      </c>
      <c r="C25" s="114"/>
      <c r="D25" s="46"/>
      <c r="E25" s="46"/>
      <c r="F25" s="115" t="s">
        <v>29</v>
      </c>
      <c r="G25" s="115"/>
      <c r="H25" s="115"/>
      <c r="I25" s="115"/>
      <c r="J25" s="115"/>
      <c r="K25" s="115"/>
      <c r="L25" s="115"/>
      <c r="M25" s="115"/>
      <c r="N25" s="115"/>
      <c r="O25" s="2"/>
      <c r="P25" s="2"/>
      <c r="Q25" s="23" t="s">
        <v>18</v>
      </c>
      <c r="R25" s="51">
        <f>IF(ROUNDDOWN(R22+R23+R24,-2)&gt;240000,240000,ROUNDDOWN(R22+R23+R24,-2))</f>
        <v>117100</v>
      </c>
    </row>
    <row r="26" spans="1:18" hidden="1" x14ac:dyDescent="0.15">
      <c r="A26" s="2"/>
      <c r="B26" s="46"/>
      <c r="C26" s="46"/>
      <c r="D26" s="46"/>
      <c r="E26" s="46"/>
      <c r="F26" s="46"/>
      <c r="G26" s="46"/>
      <c r="H26" s="46"/>
      <c r="I26" s="2"/>
      <c r="J26" s="2"/>
      <c r="K26" s="2"/>
      <c r="L26" s="2"/>
      <c r="M26" s="2"/>
      <c r="N26" s="2"/>
      <c r="O26" s="2"/>
      <c r="P26" s="2"/>
      <c r="Q26" s="23"/>
      <c r="R26" s="27"/>
    </row>
    <row r="27" spans="1:18" ht="17.25" hidden="1" x14ac:dyDescent="0.15">
      <c r="A27" s="130" t="s">
        <v>23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2"/>
      <c r="O27" s="2"/>
      <c r="P27" s="2"/>
      <c r="Q27" s="2"/>
      <c r="R27" s="2"/>
    </row>
    <row r="28" spans="1:18" ht="17.25" hidden="1" x14ac:dyDescent="0.15">
      <c r="A28" s="2"/>
      <c r="B28" s="52"/>
      <c r="C28" s="52"/>
      <c r="D28" s="52"/>
      <c r="E28" s="52"/>
      <c r="F28" s="52"/>
      <c r="G28" s="52"/>
      <c r="H28" s="5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hidden="1" x14ac:dyDescent="0.15">
      <c r="A29" s="2"/>
      <c r="B29" s="122" t="s">
        <v>5</v>
      </c>
      <c r="C29" s="122"/>
      <c r="D29" s="2"/>
      <c r="E29" s="123" t="s">
        <v>26</v>
      </c>
      <c r="F29" s="114"/>
      <c r="G29" s="114"/>
      <c r="H29" s="114"/>
      <c r="I29" s="114"/>
      <c r="J29" s="46"/>
      <c r="K29" s="46"/>
      <c r="L29" s="46"/>
      <c r="M29" s="55">
        <f>H15</f>
        <v>3540000</v>
      </c>
      <c r="N29" s="46" t="s">
        <v>2</v>
      </c>
      <c r="O29" s="17" t="s">
        <v>7</v>
      </c>
      <c r="P29" s="44">
        <v>1.9300000000000001E-2</v>
      </c>
      <c r="Q29" s="46" t="s">
        <v>6</v>
      </c>
      <c r="R29" s="45">
        <f>ROUNDDOWN(M29*1.93%,0)</f>
        <v>68322</v>
      </c>
    </row>
    <row r="30" spans="1:18" ht="17.25" hidden="1" x14ac:dyDescent="0.15">
      <c r="A30" s="2"/>
      <c r="B30" s="122" t="s">
        <v>0</v>
      </c>
      <c r="C30" s="122"/>
      <c r="D30" s="2"/>
      <c r="E30" s="123" t="s">
        <v>25</v>
      </c>
      <c r="F30" s="114"/>
      <c r="G30" s="114"/>
      <c r="H30" s="114"/>
      <c r="I30" s="114"/>
      <c r="J30" s="46"/>
      <c r="K30" s="46"/>
      <c r="L30" s="46"/>
      <c r="M30" s="48">
        <v>12700</v>
      </c>
      <c r="N30" s="46" t="s">
        <v>2</v>
      </c>
      <c r="O30" s="17" t="s">
        <v>10</v>
      </c>
      <c r="P30" s="49">
        <f>L15</f>
        <v>2</v>
      </c>
      <c r="Q30" s="46" t="s">
        <v>6</v>
      </c>
      <c r="R30" s="45">
        <f>M30*P30</f>
        <v>25400</v>
      </c>
    </row>
    <row r="31" spans="1:18" ht="17.25" hidden="1" x14ac:dyDescent="0.15">
      <c r="A31" s="2"/>
      <c r="B31" s="122" t="s">
        <v>22</v>
      </c>
      <c r="C31" s="122"/>
      <c r="D31" s="2"/>
      <c r="E31" s="123" t="s">
        <v>13</v>
      </c>
      <c r="F31" s="114"/>
      <c r="G31" s="114"/>
      <c r="H31" s="114"/>
      <c r="I31" s="114"/>
      <c r="J31" s="46"/>
      <c r="K31" s="46"/>
      <c r="L31" s="46"/>
      <c r="M31" s="48">
        <v>6600</v>
      </c>
      <c r="N31" s="46" t="s">
        <v>2</v>
      </c>
      <c r="O31" s="46"/>
      <c r="P31" s="49">
        <f>IF(P30&gt;0,1,0)</f>
        <v>1</v>
      </c>
      <c r="Q31" s="46" t="s">
        <v>6</v>
      </c>
      <c r="R31" s="45">
        <f>M31*P31</f>
        <v>6600</v>
      </c>
    </row>
    <row r="32" spans="1:18" ht="17.25" hidden="1" x14ac:dyDescent="0.15">
      <c r="A32" s="2"/>
      <c r="B32" s="114" t="s">
        <v>14</v>
      </c>
      <c r="C32" s="114"/>
      <c r="D32" s="46"/>
      <c r="E32" s="46"/>
      <c r="F32" s="115" t="s">
        <v>11</v>
      </c>
      <c r="G32" s="115"/>
      <c r="H32" s="115"/>
      <c r="I32" s="115"/>
      <c r="J32" s="115"/>
      <c r="K32" s="115"/>
      <c r="L32" s="115"/>
      <c r="M32" s="115"/>
      <c r="N32" s="115"/>
      <c r="O32" s="115"/>
      <c r="P32" s="2"/>
      <c r="Q32" s="23" t="s">
        <v>19</v>
      </c>
      <c r="R32" s="51">
        <f>IF(ROUNDDOWN(R29+R30+R31,-2)&gt;170000,170000,ROUNDDOWN(R29+R30+R31,-2))</f>
        <v>100300</v>
      </c>
    </row>
    <row r="33" spans="1:18" ht="28.5" customHeight="1" thickBot="1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116" t="s">
        <v>31</v>
      </c>
      <c r="P33" s="116"/>
      <c r="Q33" s="116"/>
      <c r="R33" s="116"/>
    </row>
    <row r="34" spans="1:18" ht="30" customHeight="1" thickBot="1" x14ac:dyDescent="0.2">
      <c r="B34" s="117" t="s">
        <v>32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  <c r="O34" s="118"/>
      <c r="P34" s="118"/>
      <c r="Q34" s="120">
        <v>553200</v>
      </c>
      <c r="R34" s="121"/>
    </row>
    <row r="35" spans="1:18" ht="25.5" customHeight="1" thickBot="1" x14ac:dyDescent="0.2">
      <c r="B35" s="3"/>
      <c r="C35" s="3"/>
      <c r="D35" s="3"/>
      <c r="E35" s="3"/>
      <c r="F35" s="3"/>
      <c r="G35" s="3"/>
      <c r="H35" s="3"/>
      <c r="I35" s="2"/>
      <c r="J35" s="2"/>
      <c r="K35" s="2"/>
      <c r="L35" s="2"/>
      <c r="M35" s="125" t="s">
        <v>28</v>
      </c>
      <c r="N35" s="125"/>
      <c r="O35" s="125"/>
      <c r="P35" s="125"/>
      <c r="Q35" s="120">
        <f>Q34/12</f>
        <v>46100</v>
      </c>
      <c r="R35" s="121"/>
    </row>
    <row r="36" spans="1:18" ht="69.75" customHeight="1" x14ac:dyDescent="0.1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</row>
    <row r="37" spans="1:18" x14ac:dyDescent="0.15">
      <c r="B37" s="36" t="s">
        <v>9</v>
      </c>
    </row>
  </sheetData>
  <protectedRanges>
    <protectedRange sqref="M15 P30:P31 P16 M29" name="範囲1"/>
  </protectedRanges>
  <mergeCells count="45">
    <mergeCell ref="A6:C6"/>
    <mergeCell ref="O6:R6"/>
    <mergeCell ref="B8:B15"/>
    <mergeCell ref="C8:M8"/>
    <mergeCell ref="E9:F9"/>
    <mergeCell ref="E10:F10"/>
    <mergeCell ref="E11:F11"/>
    <mergeCell ref="E12:F12"/>
    <mergeCell ref="E13:F13"/>
    <mergeCell ref="E14:F14"/>
    <mergeCell ref="E15:F15"/>
    <mergeCell ref="B16:C16"/>
    <mergeCell ref="E24:F24"/>
    <mergeCell ref="B25:C25"/>
    <mergeCell ref="F25:N25"/>
    <mergeCell ref="A27:M27"/>
    <mergeCell ref="A20:E20"/>
    <mergeCell ref="B22:C22"/>
    <mergeCell ref="E22:F22"/>
    <mergeCell ref="I22:M22"/>
    <mergeCell ref="B17:C17"/>
    <mergeCell ref="E17:F17"/>
    <mergeCell ref="B29:C29"/>
    <mergeCell ref="E29:I29"/>
    <mergeCell ref="A1:R4"/>
    <mergeCell ref="M35:P35"/>
    <mergeCell ref="Q35:R35"/>
    <mergeCell ref="B31:C31"/>
    <mergeCell ref="E31:I31"/>
    <mergeCell ref="B23:C23"/>
    <mergeCell ref="E23:F23"/>
    <mergeCell ref="I23:M23"/>
    <mergeCell ref="B24:C24"/>
    <mergeCell ref="B30:C30"/>
    <mergeCell ref="E30:I30"/>
    <mergeCell ref="E16:I16"/>
    <mergeCell ref="B18:C18"/>
    <mergeCell ref="F18:N18"/>
    <mergeCell ref="A36:R36"/>
    <mergeCell ref="B32:C32"/>
    <mergeCell ref="F32:O32"/>
    <mergeCell ref="O33:R33"/>
    <mergeCell ref="B34:M34"/>
    <mergeCell ref="N34:P34"/>
    <mergeCell ref="Q34:R34"/>
  </mergeCells>
  <phoneticPr fontId="1"/>
  <pageMargins left="0.70866141732283472" right="0.31496062992125984" top="1.1417322834645669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6"/>
  <sheetViews>
    <sheetView tabSelected="1" workbookViewId="0">
      <selection activeCell="V11" sqref="V11"/>
    </sheetView>
  </sheetViews>
  <sheetFormatPr defaultRowHeight="13.5" x14ac:dyDescent="0.15"/>
  <cols>
    <col min="1" max="1" width="1.75" style="69" customWidth="1"/>
    <col min="2" max="2" width="13.125" style="69" customWidth="1"/>
    <col min="3" max="3" width="3.625" style="69" customWidth="1"/>
    <col min="4" max="4" width="4.875" style="69" customWidth="1"/>
    <col min="5" max="5" width="12.25" style="69" customWidth="1"/>
    <col min="6" max="6" width="8.25" style="69" customWidth="1"/>
    <col min="7" max="15" width="8.25" style="69" hidden="1" customWidth="1"/>
    <col min="16" max="16" width="2.75" style="69" customWidth="1"/>
    <col min="17" max="17" width="4.25" style="69" customWidth="1"/>
    <col min="18" max="18" width="6" style="69" customWidth="1"/>
    <col min="19" max="19" width="3.25" style="69" customWidth="1"/>
    <col min="20" max="20" width="25.875" style="69" customWidth="1"/>
    <col min="21" max="22" width="9" style="69" customWidth="1"/>
    <col min="23" max="23" width="9" style="69" hidden="1" customWidth="1"/>
    <col min="24" max="24" width="3.625" style="69" hidden="1" customWidth="1"/>
    <col min="25" max="25" width="9" style="69" customWidth="1"/>
    <col min="26" max="16384" width="9" style="69"/>
  </cols>
  <sheetData>
    <row r="1" spans="1:25" ht="17.25" customHeight="1" x14ac:dyDescent="0.15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5" ht="9.7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5" s="1" customFormat="1" ht="14.25" customHeight="1" x14ac:dyDescent="0.1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W3" s="1">
        <v>551000</v>
      </c>
    </row>
    <row r="4" spans="1:25" s="1" customFormat="1" ht="12.75" customHeight="1" x14ac:dyDescent="0.1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W4" s="1">
        <v>551000</v>
      </c>
      <c r="X4" s="1">
        <v>1619000</v>
      </c>
    </row>
    <row r="5" spans="1:25" s="79" customFormat="1" ht="36.75" hidden="1" customHeight="1" x14ac:dyDescent="0.1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W5" s="79">
        <v>1619000</v>
      </c>
      <c r="X5" s="79">
        <v>1620000</v>
      </c>
    </row>
    <row r="6" spans="1:25" s="1" customFormat="1" ht="16.5" customHeight="1" x14ac:dyDescent="0.1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W6" s="1">
        <v>1620000</v>
      </c>
      <c r="X6" s="1">
        <v>1622000</v>
      </c>
    </row>
    <row r="7" spans="1:25" s="1" customFormat="1" ht="9" hidden="1" customHeight="1" x14ac:dyDescent="0.15">
      <c r="A7" s="68"/>
      <c r="B7" s="67"/>
      <c r="C7" s="67"/>
      <c r="D7" s="67"/>
      <c r="E7" s="67"/>
      <c r="F7" s="67"/>
      <c r="G7" s="67"/>
      <c r="H7" s="67"/>
      <c r="I7" s="67"/>
      <c r="J7" s="68"/>
      <c r="K7" s="68"/>
      <c r="L7" s="68"/>
      <c r="M7" s="68"/>
      <c r="N7" s="68"/>
      <c r="O7" s="68"/>
      <c r="P7" s="68"/>
      <c r="Q7" s="16"/>
      <c r="W7" s="1">
        <v>1622000</v>
      </c>
      <c r="X7" s="1">
        <v>1624000</v>
      </c>
    </row>
    <row r="8" spans="1:25" ht="16.5" customHeight="1" x14ac:dyDescent="0.15">
      <c r="A8" s="137"/>
      <c r="B8" s="138"/>
      <c r="C8" s="138"/>
      <c r="O8" s="13" t="s">
        <v>1</v>
      </c>
      <c r="P8" s="15"/>
      <c r="Q8" s="139" t="s">
        <v>20</v>
      </c>
      <c r="R8" s="140"/>
      <c r="S8" s="140"/>
      <c r="T8" s="140"/>
      <c r="W8" s="69">
        <v>1624000</v>
      </c>
      <c r="X8" s="69">
        <v>1628000</v>
      </c>
    </row>
    <row r="9" spans="1:25" ht="3" customHeight="1" thickBo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16"/>
      <c r="R9" s="68"/>
      <c r="S9" s="68"/>
      <c r="T9" s="68"/>
      <c r="W9" s="32">
        <v>1628000</v>
      </c>
      <c r="X9" s="32">
        <v>1800000</v>
      </c>
    </row>
    <row r="10" spans="1:25" ht="15" customHeight="1" x14ac:dyDescent="0.15">
      <c r="B10" s="98"/>
      <c r="C10" s="157"/>
      <c r="D10" s="158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  <c r="P10" s="88"/>
      <c r="Q10" s="88"/>
      <c r="R10" s="89"/>
      <c r="S10" s="89"/>
      <c r="T10" s="90"/>
      <c r="W10" s="32">
        <v>1800000</v>
      </c>
      <c r="X10" s="32">
        <v>3600000</v>
      </c>
      <c r="Y10" s="80"/>
    </row>
    <row r="11" spans="1:25" ht="15" customHeight="1" x14ac:dyDescent="0.15">
      <c r="B11" s="99"/>
      <c r="C11" s="81" t="s">
        <v>4</v>
      </c>
      <c r="D11" s="82" t="s">
        <v>8</v>
      </c>
      <c r="E11" s="161" t="s">
        <v>30</v>
      </c>
      <c r="F11" s="162"/>
      <c r="G11" s="4"/>
      <c r="H11" s="4"/>
      <c r="I11" s="4"/>
      <c r="J11" s="4"/>
      <c r="K11" s="4"/>
      <c r="L11" s="4"/>
      <c r="M11" s="4"/>
      <c r="N11" s="4"/>
      <c r="O11" s="82" t="s">
        <v>24</v>
      </c>
      <c r="P11" s="71"/>
      <c r="Q11" s="71"/>
      <c r="R11" s="3"/>
      <c r="S11" s="70"/>
      <c r="T11" s="91"/>
      <c r="W11" s="33">
        <v>3600000</v>
      </c>
      <c r="X11" s="33">
        <v>6600000</v>
      </c>
    </row>
    <row r="12" spans="1:25" ht="15" customHeight="1" x14ac:dyDescent="0.15">
      <c r="B12" s="99"/>
      <c r="C12" s="83">
        <v>1</v>
      </c>
      <c r="D12" s="84"/>
      <c r="E12" s="188"/>
      <c r="F12" s="189"/>
      <c r="G12" s="85">
        <f>O12*IF(D12&gt;64,0,1)</f>
        <v>0</v>
      </c>
      <c r="H12" s="8">
        <f>G12*IF(D12&lt;40,0,1)</f>
        <v>0</v>
      </c>
      <c r="I12" s="8">
        <f>IF(D12&gt;18,O12,0)</f>
        <v>0</v>
      </c>
      <c r="J12" s="4"/>
      <c r="K12" s="4">
        <f>IF(D12&gt;0,1,0)</f>
        <v>0</v>
      </c>
      <c r="L12" s="4">
        <f>IF(D12&lt;65,1,0)</f>
        <v>1</v>
      </c>
      <c r="M12" s="4">
        <f>L12*IF(D12&lt;40,0,1)</f>
        <v>0</v>
      </c>
      <c r="N12" s="4">
        <f>IF(D12&lt;18,0,1)</f>
        <v>0</v>
      </c>
      <c r="O12" s="86">
        <f>IF((E12+F12-430000)&lt;0,0,(E12+F12-430000))</f>
        <v>0</v>
      </c>
      <c r="P12" s="71"/>
      <c r="Q12" s="71"/>
      <c r="R12" s="3"/>
      <c r="S12" s="70"/>
      <c r="T12" s="91"/>
      <c r="W12" s="32">
        <v>6600000</v>
      </c>
      <c r="X12" s="32">
        <v>8500000</v>
      </c>
    </row>
    <row r="13" spans="1:25" ht="15" customHeight="1" x14ac:dyDescent="0.15">
      <c r="B13" s="99"/>
      <c r="C13" s="83">
        <v>2</v>
      </c>
      <c r="D13" s="84"/>
      <c r="E13" s="188"/>
      <c r="F13" s="189"/>
      <c r="G13" s="85">
        <f>O13*IF(D13&gt;64,0,1)</f>
        <v>0</v>
      </c>
      <c r="H13" s="8">
        <f>G13*IF(D13&lt;40,0,1)</f>
        <v>0</v>
      </c>
      <c r="I13" s="8">
        <f>IF(D13&gt;18,O13,0)</f>
        <v>0</v>
      </c>
      <c r="J13" s="4"/>
      <c r="K13" s="4">
        <f>IF(D13&gt;0,1,0)</f>
        <v>0</v>
      </c>
      <c r="L13" s="4">
        <f>IF(D13&lt;65,1,0)</f>
        <v>1</v>
      </c>
      <c r="M13" s="4">
        <f>L13*IF(D13&lt;40,0,1)</f>
        <v>0</v>
      </c>
      <c r="N13" s="4">
        <f>IF(D13&lt;18,0,1)</f>
        <v>0</v>
      </c>
      <c r="O13" s="86">
        <f>IF((E13+F13-430000)&lt;0,0,(E13+F13-430000))</f>
        <v>0</v>
      </c>
      <c r="P13" s="71"/>
      <c r="Q13" s="71"/>
      <c r="R13" s="3"/>
      <c r="S13" s="70"/>
      <c r="T13" s="91"/>
      <c r="W13" s="32">
        <v>8500000</v>
      </c>
      <c r="X13" s="32"/>
    </row>
    <row r="14" spans="1:25" ht="15" customHeight="1" x14ac:dyDescent="0.15">
      <c r="B14" s="99"/>
      <c r="C14" s="83">
        <v>3</v>
      </c>
      <c r="D14" s="84"/>
      <c r="E14" s="188"/>
      <c r="F14" s="189"/>
      <c r="G14" s="85">
        <f>O14*IF(D14&gt;64,0,1)</f>
        <v>0</v>
      </c>
      <c r="H14" s="8">
        <f>G14*IF(D14&lt;40,0,1)</f>
        <v>0</v>
      </c>
      <c r="I14" s="8">
        <f>IF(D14&gt;18,O14,0)</f>
        <v>0</v>
      </c>
      <c r="J14" s="4"/>
      <c r="K14" s="4">
        <f>IF(D14&gt;0,1,0)</f>
        <v>0</v>
      </c>
      <c r="L14" s="4">
        <f>IF(D14&lt;65,1,0)</f>
        <v>1</v>
      </c>
      <c r="M14" s="4">
        <f>L14*IF(D14&lt;40,0,1)</f>
        <v>0</v>
      </c>
      <c r="N14" s="4">
        <f>IF(D14&lt;18,0,1)</f>
        <v>0</v>
      </c>
      <c r="O14" s="86">
        <f>IF((E14+F14-430000)&lt;0,0,(E14+F14-430000))</f>
        <v>0</v>
      </c>
      <c r="P14" s="71"/>
      <c r="Q14" s="71"/>
      <c r="R14" s="3"/>
      <c r="S14" s="70"/>
      <c r="T14" s="91"/>
      <c r="V14" s="13"/>
    </row>
    <row r="15" spans="1:25" ht="15" customHeight="1" x14ac:dyDescent="0.15">
      <c r="B15" s="99"/>
      <c r="C15" s="83">
        <v>4</v>
      </c>
      <c r="D15" s="84"/>
      <c r="E15" s="188"/>
      <c r="F15" s="189"/>
      <c r="G15" s="85">
        <f>O15*IF(D15&gt;64,0,1)</f>
        <v>0</v>
      </c>
      <c r="H15" s="8">
        <f>G15*IF(D15&lt;40,0,1)</f>
        <v>0</v>
      </c>
      <c r="I15" s="8">
        <f>IF(D15&gt;18,O15,0)</f>
        <v>0</v>
      </c>
      <c r="J15" s="4"/>
      <c r="K15" s="4">
        <f>IF(D15&gt;0,1,0)</f>
        <v>0</v>
      </c>
      <c r="L15" s="4">
        <f>IF(D15&lt;65,1,0)</f>
        <v>1</v>
      </c>
      <c r="M15" s="4">
        <f>L15*IF(D15&lt;40,0,1)</f>
        <v>0</v>
      </c>
      <c r="N15" s="4">
        <f>IF(D15&lt;18,0,1)</f>
        <v>0</v>
      </c>
      <c r="O15" s="86">
        <f>IF((E15+F15-430000)&lt;0,0,(E15+F15-430000))</f>
        <v>0</v>
      </c>
      <c r="P15" s="71"/>
      <c r="Q15" s="71"/>
      <c r="R15" s="3"/>
      <c r="S15" s="70"/>
      <c r="T15" s="91"/>
    </row>
    <row r="16" spans="1:25" ht="15" thickBot="1" x14ac:dyDescent="0.2">
      <c r="B16" s="100"/>
      <c r="C16" s="106">
        <v>5</v>
      </c>
      <c r="D16" s="107"/>
      <c r="E16" s="190"/>
      <c r="F16" s="191"/>
      <c r="G16" s="108">
        <f>O16*IF(D16&gt;64,0,1)</f>
        <v>0</v>
      </c>
      <c r="H16" s="109">
        <f>G16*IF(D16&lt;40,0,1)</f>
        <v>0</v>
      </c>
      <c r="I16" s="109">
        <f>IF(D16&gt;18,O16,0)</f>
        <v>0</v>
      </c>
      <c r="J16" s="93"/>
      <c r="K16" s="93">
        <f>IF(D16&gt;0,1,0)</f>
        <v>0</v>
      </c>
      <c r="L16" s="93">
        <f>IF(D16&lt;65,1,0)</f>
        <v>1</v>
      </c>
      <c r="M16" s="93">
        <f>L16*IF(D16&lt;40,0,1)</f>
        <v>0</v>
      </c>
      <c r="N16" s="93">
        <f>IF(D16&lt;18,0,1)</f>
        <v>0</v>
      </c>
      <c r="O16" s="92">
        <f>IF((E16+F16-430000)&lt;0,0,(E16+F16-430000))</f>
        <v>0</v>
      </c>
      <c r="P16" s="94"/>
      <c r="Q16" s="94"/>
      <c r="R16" s="110"/>
      <c r="S16" s="47"/>
      <c r="T16" s="111"/>
    </row>
    <row r="17" spans="1:20" ht="18" hidden="1" thickBot="1" x14ac:dyDescent="0.2">
      <c r="B17" s="100"/>
      <c r="C17" s="101" t="s">
        <v>16</v>
      </c>
      <c r="D17" s="101"/>
      <c r="E17" s="102"/>
      <c r="F17" s="102">
        <f>SUM(F12:F16)</f>
        <v>0</v>
      </c>
      <c r="G17" s="103"/>
      <c r="H17" s="104">
        <f>SUM(H12:H16)</f>
        <v>0</v>
      </c>
      <c r="I17" s="104">
        <f>SUM(I12:I16)</f>
        <v>0</v>
      </c>
      <c r="J17" s="103">
        <f>COUNT(D12:D16)</f>
        <v>0</v>
      </c>
      <c r="K17" s="103">
        <f>SUM(K12:K16)</f>
        <v>0</v>
      </c>
      <c r="L17" s="103">
        <f>SUM(L12:L16)</f>
        <v>5</v>
      </c>
      <c r="M17" s="103">
        <f>SUM(M12:M16)</f>
        <v>0</v>
      </c>
      <c r="N17" s="103">
        <f>SUM(N12:N16)</f>
        <v>0</v>
      </c>
      <c r="O17" s="105">
        <f>SUM(O12:O16)</f>
        <v>0</v>
      </c>
      <c r="P17" s="94" t="s">
        <v>2</v>
      </c>
      <c r="Q17" s="95" t="s">
        <v>7</v>
      </c>
      <c r="R17" s="96">
        <v>6.7199999999999996E-2</v>
      </c>
      <c r="S17" s="94" t="s">
        <v>6</v>
      </c>
      <c r="T17" s="97">
        <f>ROUNDDOWN(O17*6.72%,0)</f>
        <v>0</v>
      </c>
    </row>
    <row r="18" spans="1:20" ht="17.25" hidden="1" x14ac:dyDescent="0.15">
      <c r="B18" s="163" t="s">
        <v>0</v>
      </c>
      <c r="C18" s="164"/>
      <c r="D18" s="73"/>
      <c r="E18" s="165" t="s">
        <v>12</v>
      </c>
      <c r="F18" s="166"/>
      <c r="G18" s="166"/>
      <c r="H18" s="166"/>
      <c r="I18" s="166"/>
      <c r="J18" s="166"/>
      <c r="K18" s="74"/>
      <c r="L18" s="74"/>
      <c r="M18" s="74"/>
      <c r="N18" s="74"/>
      <c r="O18" s="43">
        <v>30700</v>
      </c>
      <c r="P18" s="74" t="s">
        <v>2</v>
      </c>
      <c r="Q18" s="17" t="s">
        <v>10</v>
      </c>
      <c r="R18" s="19">
        <f>J17</f>
        <v>0</v>
      </c>
      <c r="S18" s="74" t="s">
        <v>6</v>
      </c>
      <c r="T18" s="24">
        <f>O18*R18</f>
        <v>0</v>
      </c>
    </row>
    <row r="19" spans="1:20" ht="18" hidden="1" thickBot="1" x14ac:dyDescent="0.2">
      <c r="B19" s="167" t="s">
        <v>22</v>
      </c>
      <c r="C19" s="168"/>
      <c r="D19" s="76"/>
      <c r="E19" s="169" t="s">
        <v>21</v>
      </c>
      <c r="F19" s="170"/>
      <c r="G19" s="73"/>
      <c r="H19" s="9"/>
      <c r="I19" s="73"/>
      <c r="J19" s="10"/>
      <c r="K19" s="10"/>
      <c r="L19" s="10"/>
      <c r="M19" s="10"/>
      <c r="N19" s="10"/>
      <c r="O19" s="14">
        <v>22500</v>
      </c>
      <c r="P19" s="74" t="s">
        <v>2</v>
      </c>
      <c r="Q19" s="77"/>
      <c r="R19" s="20">
        <f>IF(R18&gt;0,1,0)</f>
        <v>0</v>
      </c>
      <c r="S19" s="74" t="s">
        <v>6</v>
      </c>
      <c r="T19" s="25">
        <f>O19*R19</f>
        <v>0</v>
      </c>
    </row>
    <row r="20" spans="1:20" ht="18.75" hidden="1" thickTop="1" thickBot="1" x14ac:dyDescent="0.2">
      <c r="B20" s="171" t="s">
        <v>14</v>
      </c>
      <c r="C20" s="170"/>
      <c r="D20" s="74"/>
      <c r="E20" s="74"/>
      <c r="F20" s="172" t="s">
        <v>35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73"/>
      <c r="R20" s="73"/>
      <c r="S20" s="22"/>
      <c r="T20" s="26">
        <f>IF(ROUNDDOWN(T17+T18+T19,-2)&gt;670000,670000,ROUNDDOWN(T17+T18+T19,-2))</f>
        <v>0</v>
      </c>
    </row>
    <row r="21" spans="1:20" ht="14.25" hidden="1" thickTop="1" x14ac:dyDescent="0.1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27"/>
    </row>
    <row r="22" spans="1:20" ht="17.25" hidden="1" x14ac:dyDescent="0.15">
      <c r="A22" s="176" t="s">
        <v>17</v>
      </c>
      <c r="B22" s="177"/>
      <c r="C22" s="177"/>
      <c r="D22" s="177"/>
      <c r="E22" s="178"/>
      <c r="F22" s="70"/>
    </row>
    <row r="23" spans="1:20" ht="17.25" hidden="1" x14ac:dyDescent="0.15">
      <c r="B23" s="68"/>
      <c r="C23" s="68"/>
      <c r="D23" s="68"/>
      <c r="E23" s="68"/>
      <c r="F23" s="68"/>
      <c r="G23" s="68"/>
      <c r="H23" s="68"/>
      <c r="I23" s="68"/>
    </row>
    <row r="24" spans="1:20" ht="17.25" hidden="1" x14ac:dyDescent="0.15">
      <c r="B24" s="167" t="s">
        <v>5</v>
      </c>
      <c r="C24" s="168"/>
      <c r="D24" s="76"/>
      <c r="E24" s="169" t="s">
        <v>3</v>
      </c>
      <c r="F24" s="170"/>
      <c r="G24" s="6"/>
      <c r="H24" s="75"/>
      <c r="I24" s="76"/>
      <c r="J24" s="179">
        <f>O17</f>
        <v>0</v>
      </c>
      <c r="K24" s="180"/>
      <c r="L24" s="180"/>
      <c r="M24" s="180"/>
      <c r="N24" s="180"/>
      <c r="O24" s="181"/>
      <c r="P24" s="77" t="s">
        <v>2</v>
      </c>
      <c r="Q24" s="18" t="s">
        <v>7</v>
      </c>
      <c r="R24" s="21">
        <v>2.46E-2</v>
      </c>
      <c r="S24" s="77" t="s">
        <v>6</v>
      </c>
      <c r="T24" s="28">
        <f>ROUNDDOWN(J24*2.46%,0)</f>
        <v>0</v>
      </c>
    </row>
    <row r="25" spans="1:20" ht="17.25" hidden="1" x14ac:dyDescent="0.15">
      <c r="B25" s="167" t="s">
        <v>0</v>
      </c>
      <c r="C25" s="168"/>
      <c r="D25" s="76"/>
      <c r="E25" s="169" t="s">
        <v>12</v>
      </c>
      <c r="F25" s="170"/>
      <c r="G25" s="6"/>
      <c r="H25" s="75"/>
      <c r="I25" s="76"/>
      <c r="J25" s="182">
        <v>11000</v>
      </c>
      <c r="K25" s="183"/>
      <c r="L25" s="183"/>
      <c r="M25" s="183"/>
      <c r="N25" s="183"/>
      <c r="O25" s="184"/>
      <c r="P25" s="77" t="s">
        <v>2</v>
      </c>
      <c r="Q25" s="18" t="s">
        <v>10</v>
      </c>
      <c r="R25" s="20">
        <f>R18</f>
        <v>0</v>
      </c>
      <c r="S25" s="77" t="s">
        <v>6</v>
      </c>
      <c r="T25" s="28">
        <f>J25*R25</f>
        <v>0</v>
      </c>
    </row>
    <row r="26" spans="1:20" ht="18" hidden="1" thickBot="1" x14ac:dyDescent="0.2">
      <c r="B26" s="167" t="s">
        <v>22</v>
      </c>
      <c r="C26" s="168"/>
      <c r="D26" s="76"/>
      <c r="E26" s="169" t="s">
        <v>21</v>
      </c>
      <c r="F26" s="170"/>
      <c r="G26" s="7"/>
      <c r="H26" s="70"/>
      <c r="I26" s="70"/>
      <c r="J26" s="11"/>
      <c r="K26" s="12"/>
      <c r="L26" s="12"/>
      <c r="M26" s="12"/>
      <c r="N26" s="12"/>
      <c r="O26" s="14">
        <v>8100</v>
      </c>
      <c r="P26" s="77" t="s">
        <v>2</v>
      </c>
      <c r="Q26" s="77"/>
      <c r="R26" s="20">
        <f>IF(R25&gt;0,1,0)</f>
        <v>0</v>
      </c>
      <c r="S26" s="77" t="s">
        <v>6</v>
      </c>
      <c r="T26" s="29">
        <f>O26*R26</f>
        <v>0</v>
      </c>
    </row>
    <row r="27" spans="1:20" ht="18.75" hidden="1" thickTop="1" thickBot="1" x14ac:dyDescent="0.2">
      <c r="B27" s="171" t="s">
        <v>14</v>
      </c>
      <c r="C27" s="170"/>
      <c r="D27" s="74"/>
      <c r="E27" s="74"/>
      <c r="F27" s="185" t="s">
        <v>33</v>
      </c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73"/>
      <c r="R27" s="73"/>
      <c r="S27" s="22" t="s">
        <v>18</v>
      </c>
      <c r="T27" s="26">
        <f>IF(ROUNDDOWN(T24+T25+T26,-2)&gt;260000,260000,ROUNDDOWN(T24+T25+T26,-2))</f>
        <v>0</v>
      </c>
    </row>
    <row r="28" spans="1:20" ht="14.25" hidden="1" thickTop="1" x14ac:dyDescent="0.15">
      <c r="B28" s="71"/>
      <c r="C28" s="71"/>
      <c r="D28" s="71"/>
      <c r="E28" s="71"/>
      <c r="F28" s="71"/>
      <c r="G28" s="71"/>
      <c r="H28" s="71"/>
      <c r="I28" s="71"/>
      <c r="J28" s="70"/>
      <c r="K28" s="70"/>
      <c r="L28" s="70"/>
      <c r="M28" s="70"/>
      <c r="N28" s="70"/>
      <c r="O28" s="70"/>
      <c r="P28" s="70"/>
      <c r="Q28" s="70"/>
      <c r="R28" s="70"/>
      <c r="S28" s="23"/>
      <c r="T28" s="27"/>
    </row>
    <row r="29" spans="1:20" ht="17.25" hidden="1" x14ac:dyDescent="0.15">
      <c r="A29" s="137" t="s">
        <v>23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spans="1:20" ht="17.25" hidden="1" x14ac:dyDescent="0.15">
      <c r="B30" s="68"/>
      <c r="C30" s="68"/>
      <c r="D30" s="68"/>
      <c r="E30" s="68"/>
      <c r="F30" s="68"/>
      <c r="G30" s="68"/>
      <c r="H30" s="68"/>
      <c r="I30" s="68"/>
    </row>
    <row r="31" spans="1:20" ht="17.25" hidden="1" x14ac:dyDescent="0.15">
      <c r="B31" s="173" t="s">
        <v>5</v>
      </c>
      <c r="C31" s="167"/>
      <c r="D31" s="76"/>
      <c r="E31" s="174" t="s">
        <v>26</v>
      </c>
      <c r="F31" s="175"/>
      <c r="G31" s="175"/>
      <c r="H31" s="175"/>
      <c r="I31" s="171"/>
      <c r="J31" s="171"/>
      <c r="K31" s="77"/>
      <c r="L31" s="77"/>
      <c r="M31" s="77"/>
      <c r="N31" s="77"/>
      <c r="O31" s="78">
        <f>H17</f>
        <v>0</v>
      </c>
      <c r="P31" s="77" t="s">
        <v>2</v>
      </c>
      <c r="Q31" s="18" t="s">
        <v>7</v>
      </c>
      <c r="R31" s="21">
        <v>1.9300000000000001E-2</v>
      </c>
      <c r="S31" s="77" t="s">
        <v>6</v>
      </c>
      <c r="T31" s="28">
        <f>ROUNDDOWN(O31*1.93%,0)</f>
        <v>0</v>
      </c>
    </row>
    <row r="32" spans="1:20" ht="17.25" hidden="1" x14ac:dyDescent="0.15">
      <c r="B32" s="173" t="s">
        <v>0</v>
      </c>
      <c r="C32" s="167"/>
      <c r="D32" s="76"/>
      <c r="E32" s="174" t="s">
        <v>25</v>
      </c>
      <c r="F32" s="175"/>
      <c r="G32" s="175"/>
      <c r="H32" s="175"/>
      <c r="I32" s="171"/>
      <c r="J32" s="171"/>
      <c r="K32" s="77"/>
      <c r="L32" s="77"/>
      <c r="M32" s="77"/>
      <c r="N32" s="77"/>
      <c r="O32" s="14">
        <v>12700</v>
      </c>
      <c r="P32" s="77" t="s">
        <v>2</v>
      </c>
      <c r="Q32" s="18" t="s">
        <v>10</v>
      </c>
      <c r="R32" s="20">
        <f>M17</f>
        <v>0</v>
      </c>
      <c r="S32" s="77" t="s">
        <v>6</v>
      </c>
      <c r="T32" s="24">
        <f>O32*R32</f>
        <v>0</v>
      </c>
    </row>
    <row r="33" spans="1:21" ht="18" hidden="1" thickBot="1" x14ac:dyDescent="0.2">
      <c r="B33" s="173" t="s">
        <v>22</v>
      </c>
      <c r="C33" s="167"/>
      <c r="D33" s="76"/>
      <c r="E33" s="174" t="s">
        <v>13</v>
      </c>
      <c r="F33" s="175"/>
      <c r="G33" s="175"/>
      <c r="H33" s="175"/>
      <c r="I33" s="171"/>
      <c r="J33" s="171"/>
      <c r="K33" s="77"/>
      <c r="L33" s="77"/>
      <c r="M33" s="77"/>
      <c r="N33" s="77"/>
      <c r="O33" s="14">
        <v>6600</v>
      </c>
      <c r="P33" s="74" t="s">
        <v>2</v>
      </c>
      <c r="Q33" s="77"/>
      <c r="R33" s="20">
        <f>IF(R32&gt;0,1,0)</f>
        <v>0</v>
      </c>
      <c r="S33" s="77" t="s">
        <v>6</v>
      </c>
      <c r="T33" s="30">
        <f>O33*R33</f>
        <v>0</v>
      </c>
    </row>
    <row r="34" spans="1:21" ht="18.75" hidden="1" thickTop="1" thickBot="1" x14ac:dyDescent="0.2">
      <c r="B34" s="186" t="s">
        <v>14</v>
      </c>
      <c r="C34" s="166"/>
      <c r="D34" s="74"/>
      <c r="E34" s="74"/>
      <c r="F34" s="172" t="s">
        <v>11</v>
      </c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73"/>
      <c r="S34" s="87" t="s">
        <v>19</v>
      </c>
      <c r="T34" s="26">
        <f>IF(ROUNDDOWN(T31+T32+T33,-2)&gt;170000,170000,ROUNDDOWN(T31+T32+T33,-2))</f>
        <v>0</v>
      </c>
    </row>
    <row r="35" spans="1:21" ht="18" hidden="1" thickTop="1" x14ac:dyDescent="0.15">
      <c r="B35" s="71"/>
      <c r="C35" s="71"/>
      <c r="D35" s="71"/>
      <c r="E35" s="71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S35" s="23"/>
      <c r="T35" s="51"/>
    </row>
    <row r="36" spans="1:21" ht="17.25" hidden="1" x14ac:dyDescent="0.15">
      <c r="A36" s="137" t="s">
        <v>36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</row>
    <row r="37" spans="1:21" ht="17.25" hidden="1" x14ac:dyDescent="0.15">
      <c r="B37" s="68"/>
      <c r="C37" s="68"/>
      <c r="D37" s="68"/>
      <c r="E37" s="68"/>
      <c r="F37" s="68"/>
      <c r="G37" s="68"/>
      <c r="H37" s="68"/>
      <c r="I37" s="68"/>
    </row>
    <row r="38" spans="1:21" ht="17.25" hidden="1" x14ac:dyDescent="0.15">
      <c r="B38" s="173" t="s">
        <v>5</v>
      </c>
      <c r="C38" s="167"/>
      <c r="D38" s="76"/>
      <c r="E38" s="174" t="s">
        <v>37</v>
      </c>
      <c r="F38" s="175"/>
      <c r="G38" s="175"/>
      <c r="H38" s="175"/>
      <c r="I38" s="171"/>
      <c r="J38" s="171"/>
      <c r="K38" s="77"/>
      <c r="L38" s="77"/>
      <c r="M38" s="77"/>
      <c r="N38" s="77"/>
      <c r="O38" s="78">
        <f>I17</f>
        <v>0</v>
      </c>
      <c r="P38" s="77" t="s">
        <v>2</v>
      </c>
      <c r="Q38" s="18" t="s">
        <v>7</v>
      </c>
      <c r="R38" s="21">
        <v>3.0000000000000001E-3</v>
      </c>
      <c r="S38" s="77" t="s">
        <v>6</v>
      </c>
      <c r="T38" s="28">
        <f>ROUNDDOWN(O38*0.3%,0)</f>
        <v>0</v>
      </c>
    </row>
    <row r="39" spans="1:21" ht="17.25" hidden="1" x14ac:dyDescent="0.15">
      <c r="B39" s="173" t="s">
        <v>0</v>
      </c>
      <c r="C39" s="167"/>
      <c r="D39" s="76"/>
      <c r="E39" s="174" t="s">
        <v>38</v>
      </c>
      <c r="F39" s="175"/>
      <c r="G39" s="175"/>
      <c r="H39" s="175"/>
      <c r="I39" s="171"/>
      <c r="J39" s="171"/>
      <c r="K39" s="77"/>
      <c r="L39" s="77"/>
      <c r="M39" s="77"/>
      <c r="N39" s="77"/>
      <c r="O39" s="14">
        <v>1300</v>
      </c>
      <c r="P39" s="77" t="s">
        <v>2</v>
      </c>
      <c r="Q39" s="18" t="s">
        <v>10</v>
      </c>
      <c r="R39" s="20">
        <f>N17</f>
        <v>0</v>
      </c>
      <c r="S39" s="77" t="s">
        <v>6</v>
      </c>
      <c r="T39" s="24">
        <f>O39*R39</f>
        <v>0</v>
      </c>
    </row>
    <row r="40" spans="1:21" ht="18" hidden="1" thickBot="1" x14ac:dyDescent="0.2">
      <c r="B40" s="173" t="s">
        <v>22</v>
      </c>
      <c r="C40" s="167"/>
      <c r="D40" s="76"/>
      <c r="E40" s="174" t="s">
        <v>13</v>
      </c>
      <c r="F40" s="175"/>
      <c r="G40" s="175"/>
      <c r="H40" s="175"/>
      <c r="I40" s="171"/>
      <c r="J40" s="171"/>
      <c r="K40" s="77"/>
      <c r="L40" s="77"/>
      <c r="M40" s="77"/>
      <c r="N40" s="77"/>
      <c r="O40" s="14">
        <v>900</v>
      </c>
      <c r="P40" s="74" t="s">
        <v>2</v>
      </c>
      <c r="Q40" s="77"/>
      <c r="R40" s="20">
        <f>IF(R39&gt;0,1,0)</f>
        <v>0</v>
      </c>
      <c r="S40" s="77" t="s">
        <v>6</v>
      </c>
      <c r="T40" s="30">
        <f>O40*R40</f>
        <v>0</v>
      </c>
    </row>
    <row r="41" spans="1:21" ht="18.75" hidden="1" thickTop="1" thickBot="1" x14ac:dyDescent="0.2">
      <c r="B41" s="186" t="s">
        <v>14</v>
      </c>
      <c r="C41" s="166"/>
      <c r="D41" s="74"/>
      <c r="E41" s="74"/>
      <c r="F41" s="172" t="s">
        <v>39</v>
      </c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73"/>
      <c r="S41" s="87" t="s">
        <v>19</v>
      </c>
      <c r="T41" s="26">
        <f>IF(ROUNDDOWN(T38+T39+T40,-2)&gt;30000,30000,ROUNDDOWN(T38+T39+T40,-2))</f>
        <v>0</v>
      </c>
    </row>
    <row r="42" spans="1:21" ht="15" thickBot="1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192" t="s">
        <v>31</v>
      </c>
      <c r="R42" s="192"/>
      <c r="S42" s="192"/>
      <c r="T42" s="192"/>
    </row>
    <row r="43" spans="1:21" ht="30" customHeight="1" thickBot="1" x14ac:dyDescent="0.2">
      <c r="B43" s="117" t="s">
        <v>32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9"/>
      <c r="Q43" s="118"/>
      <c r="R43" s="118"/>
      <c r="S43" s="193">
        <f>T34+T27+T20+T41</f>
        <v>0</v>
      </c>
      <c r="T43" s="194"/>
    </row>
    <row r="44" spans="1:21" ht="30.75" customHeight="1" thickBot="1" x14ac:dyDescent="0.2">
      <c r="B44" s="3"/>
      <c r="C44" s="3"/>
      <c r="D44" s="3"/>
      <c r="E44" s="3"/>
      <c r="F44" s="3"/>
      <c r="G44" s="3"/>
      <c r="H44" s="3"/>
      <c r="I44" s="3"/>
      <c r="J44" s="70"/>
      <c r="K44" s="70"/>
      <c r="L44" s="70"/>
      <c r="M44" s="70"/>
      <c r="N44" s="70"/>
      <c r="O44" s="187" t="s">
        <v>28</v>
      </c>
      <c r="P44" s="187"/>
      <c r="Q44" s="187"/>
      <c r="R44" s="187"/>
      <c r="S44" s="195">
        <f>S43/12</f>
        <v>0</v>
      </c>
      <c r="T44" s="196"/>
    </row>
    <row r="45" spans="1:21" ht="57" customHeight="1" x14ac:dyDescent="0.1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2"/>
    </row>
    <row r="46" spans="1:21" x14ac:dyDescent="0.15">
      <c r="B46" s="69" t="s">
        <v>9</v>
      </c>
    </row>
  </sheetData>
  <protectedRanges>
    <protectedRange sqref="O17 R32:R33 R18 O31 R39:R40 O38" name="範囲1"/>
  </protectedRanges>
  <mergeCells count="53">
    <mergeCell ref="O44:R44"/>
    <mergeCell ref="S44:T44"/>
    <mergeCell ref="A45:T45"/>
    <mergeCell ref="E12:F12"/>
    <mergeCell ref="E13:F13"/>
    <mergeCell ref="E14:F14"/>
    <mergeCell ref="E15:F15"/>
    <mergeCell ref="E16:F16"/>
    <mergeCell ref="B41:C41"/>
    <mergeCell ref="F41:Q41"/>
    <mergeCell ref="Q42:T42"/>
    <mergeCell ref="B43:O43"/>
    <mergeCell ref="P43:R43"/>
    <mergeCell ref="S43:T43"/>
    <mergeCell ref="A36:O36"/>
    <mergeCell ref="B38:C38"/>
    <mergeCell ref="E38:J38"/>
    <mergeCell ref="B39:C39"/>
    <mergeCell ref="E39:J39"/>
    <mergeCell ref="B40:C40"/>
    <mergeCell ref="E40:J40"/>
    <mergeCell ref="B32:C32"/>
    <mergeCell ref="E32:J32"/>
    <mergeCell ref="B33:C33"/>
    <mergeCell ref="E33:J33"/>
    <mergeCell ref="B34:C34"/>
    <mergeCell ref="F34:Q34"/>
    <mergeCell ref="B20:C20"/>
    <mergeCell ref="F20:P20"/>
    <mergeCell ref="B31:C31"/>
    <mergeCell ref="E31:J31"/>
    <mergeCell ref="A22:E22"/>
    <mergeCell ref="B24:C24"/>
    <mergeCell ref="E24:F24"/>
    <mergeCell ref="J24:O24"/>
    <mergeCell ref="B25:C25"/>
    <mergeCell ref="E25:F25"/>
    <mergeCell ref="J25:O25"/>
    <mergeCell ref="B26:C26"/>
    <mergeCell ref="E26:F26"/>
    <mergeCell ref="B27:C27"/>
    <mergeCell ref="F27:P27"/>
    <mergeCell ref="A29:O29"/>
    <mergeCell ref="E11:F11"/>
    <mergeCell ref="B18:C18"/>
    <mergeCell ref="E18:J18"/>
    <mergeCell ref="B19:C19"/>
    <mergeCell ref="E19:F19"/>
    <mergeCell ref="A1:T4"/>
    <mergeCell ref="A5:T6"/>
    <mergeCell ref="A8:C8"/>
    <mergeCell ref="Q8:T8"/>
    <mergeCell ref="C10:O1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年齢と所得を入力してください 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川島 豪</cp:lastModifiedBy>
  <cp:lastPrinted>2024-08-27T06:12:23Z</cp:lastPrinted>
  <dcterms:created xsi:type="dcterms:W3CDTF">2014-04-14T05:51:21Z</dcterms:created>
  <dcterms:modified xsi:type="dcterms:W3CDTF">2026-05-14T02:15:54Z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2023-10-18T03:25:46Z</vt:filetime>
  </property>
</Properties>
</file>