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53kokuhonenkin\★賦課係\2-1　賦課全般\2-1-1　国保税試算　内訳\★R6賦課試算\"/>
    </mc:Choice>
  </mc:AlternateContent>
  <bookViews>
    <workbookView xWindow="0" yWindow="0" windowWidth="20490" windowHeight="6405" tabRatio="786"/>
  </bookViews>
  <sheets>
    <sheet name="記入例" sheetId="13" r:id="rId1"/>
    <sheet name="年齢と所得を入力してください" sheetId="11" r:id="rId2"/>
  </sheets>
  <definedNames>
    <definedName name="_xlnm.Print_Area" localSheetId="0">記入例!$A$1:$R$36</definedName>
    <definedName name="_xlnm.Print_Area" localSheetId="1">年齢と所得を入力してください!$A$1:$R$36</definedName>
  </definedNames>
  <calcPr calcId="162913"/>
</workbook>
</file>

<file path=xl/calcChain.xml><?xml version="1.0" encoding="utf-8"?>
<calcChain xmlns="http://schemas.openxmlformats.org/spreadsheetml/2006/main">
  <c r="M10" i="11" l="1"/>
  <c r="M12" i="11"/>
  <c r="M13" i="11"/>
  <c r="M14" i="11"/>
  <c r="M11" i="11"/>
  <c r="E15" i="13" l="1"/>
  <c r="M14" i="13"/>
  <c r="G14" i="13" s="1"/>
  <c r="H14" i="13" s="1"/>
  <c r="K14" i="13"/>
  <c r="L14" i="13" s="1"/>
  <c r="J14" i="13"/>
  <c r="M13" i="13"/>
  <c r="K13" i="13"/>
  <c r="L13" i="13" s="1"/>
  <c r="J13" i="13"/>
  <c r="G13" i="13"/>
  <c r="H13" i="13" s="1"/>
  <c r="M12" i="13"/>
  <c r="G12" i="13" s="1"/>
  <c r="H12" i="13" s="1"/>
  <c r="K12" i="13"/>
  <c r="L12" i="13" s="1"/>
  <c r="J12" i="13"/>
  <c r="M11" i="13"/>
  <c r="G11" i="13" s="1"/>
  <c r="H11" i="13" s="1"/>
  <c r="K11" i="13"/>
  <c r="L11" i="13" s="1"/>
  <c r="J11" i="13"/>
  <c r="M10" i="13"/>
  <c r="G10" i="13" s="1"/>
  <c r="H10" i="13" s="1"/>
  <c r="K10" i="13"/>
  <c r="L10" i="13" s="1"/>
  <c r="J10" i="13"/>
  <c r="J15" i="13" l="1"/>
  <c r="P16" i="13" s="1"/>
  <c r="P17" i="13" s="1"/>
  <c r="R17" i="13" s="1"/>
  <c r="H15" i="13"/>
  <c r="M29" i="13" s="1"/>
  <c r="R29" i="13" s="1"/>
  <c r="L15" i="13"/>
  <c r="P30" i="13" s="1"/>
  <c r="K15" i="13"/>
  <c r="M15" i="13"/>
  <c r="E15" i="11"/>
  <c r="P23" i="13" l="1"/>
  <c r="R23" i="13" s="1"/>
  <c r="R16" i="13"/>
  <c r="R15" i="13"/>
  <c r="I22" i="13"/>
  <c r="R22" i="13" s="1"/>
  <c r="P31" i="13"/>
  <c r="R31" i="13" s="1"/>
  <c r="R32" i="13" s="1"/>
  <c r="R30" i="13"/>
  <c r="G14" i="11"/>
  <c r="H14" i="11" s="1"/>
  <c r="K14" i="11"/>
  <c r="L14" i="11" s="1"/>
  <c r="J14" i="11"/>
  <c r="G13" i="11"/>
  <c r="H13" i="11" s="1"/>
  <c r="K13" i="11"/>
  <c r="L13" i="11" s="1"/>
  <c r="J13" i="11"/>
  <c r="G12" i="11"/>
  <c r="H12" i="11" s="1"/>
  <c r="K12" i="11"/>
  <c r="L12" i="11" s="1"/>
  <c r="J12" i="11"/>
  <c r="G11" i="11"/>
  <c r="H11" i="11" s="1"/>
  <c r="K11" i="11"/>
  <c r="L11" i="11" s="1"/>
  <c r="J11" i="11"/>
  <c r="G10" i="11"/>
  <c r="H10" i="11" s="1"/>
  <c r="K10" i="11"/>
  <c r="J10" i="11"/>
  <c r="P24" i="13" l="1"/>
  <c r="R24" i="13" s="1"/>
  <c r="R25" i="13" s="1"/>
  <c r="R18" i="13"/>
  <c r="J15" i="11"/>
  <c r="P16" i="11" s="1"/>
  <c r="R16" i="11" s="1"/>
  <c r="K15" i="11"/>
  <c r="M15" i="11"/>
  <c r="I22" i="11" s="1"/>
  <c r="R22" i="11" s="1"/>
  <c r="L10" i="11"/>
  <c r="L15" i="11" s="1"/>
  <c r="P30" i="11" s="1"/>
  <c r="H15" i="11"/>
  <c r="M29" i="11" s="1"/>
  <c r="R29" i="11" s="1"/>
  <c r="Q34" i="13" l="1"/>
  <c r="Q35" i="13" s="1"/>
  <c r="P23" i="11"/>
  <c r="R23" i="11" s="1"/>
  <c r="P17" i="11"/>
  <c r="R17" i="11" s="1"/>
  <c r="R15" i="11"/>
  <c r="P31" i="11"/>
  <c r="R31" i="11" s="1"/>
  <c r="R30" i="11"/>
  <c r="P24" i="11" l="1"/>
  <c r="R24" i="11" s="1"/>
  <c r="R25" i="11" s="1"/>
  <c r="R18" i="11"/>
  <c r="R32" i="11"/>
  <c r="Q34" i="11" l="1"/>
  <c r="Q35" i="11" s="1"/>
</calcChain>
</file>

<file path=xl/sharedStrings.xml><?xml version="1.0" encoding="utf-8"?>
<sst xmlns="http://schemas.openxmlformats.org/spreadsheetml/2006/main" count="126" uniqueCount="34">
  <si>
    <t>イ　被保険者均等割</t>
    <rPh sb="2" eb="3">
      <t>ヒ</t>
    </rPh>
    <rPh sb="3" eb="5">
      <t>ホケン</t>
    </rPh>
    <rPh sb="5" eb="6">
      <t>シャ</t>
    </rPh>
    <rPh sb="6" eb="9">
      <t>キントウワ</t>
    </rPh>
    <phoneticPr fontId="1"/>
  </si>
  <si>
    <t>※</t>
  </si>
  <si>
    <t>×</t>
  </si>
  <si>
    <t>上記、医療給付費分のアの合計額</t>
    <rPh sb="0" eb="2">
      <t>ジョウキ</t>
    </rPh>
    <rPh sb="3" eb="5">
      <t>イリョウ</t>
    </rPh>
    <rPh sb="5" eb="7">
      <t>キュウフ</t>
    </rPh>
    <rPh sb="7" eb="8">
      <t>ヒ</t>
    </rPh>
    <rPh sb="8" eb="9">
      <t>ブン</t>
    </rPh>
    <rPh sb="12" eb="14">
      <t>ゴウケイ</t>
    </rPh>
    <rPh sb="14" eb="15">
      <t>ガク</t>
    </rPh>
    <phoneticPr fontId="1"/>
  </si>
  <si>
    <t>№</t>
  </si>
  <si>
    <t>ア　所得割</t>
    <rPh sb="2" eb="4">
      <t>ショトク</t>
    </rPh>
    <rPh sb="4" eb="5">
      <t>ワリ</t>
    </rPh>
    <phoneticPr fontId="1"/>
  </si>
  <si>
    <t>＝</t>
  </si>
  <si>
    <t>税率</t>
    <rPh sb="0" eb="2">
      <t>ゼイリツ</t>
    </rPh>
    <phoneticPr fontId="1"/>
  </si>
  <si>
    <t>年齢</t>
    <rPh sb="0" eb="2">
      <t>ネンレイ</t>
    </rPh>
    <phoneticPr fontId="1"/>
  </si>
  <si>
    <t>　</t>
  </si>
  <si>
    <t>人数</t>
    <rPh sb="0" eb="2">
      <t>ニンズウ</t>
    </rPh>
    <phoneticPr fontId="1"/>
  </si>
  <si>
    <t>課税限度額　 170,000円</t>
    <rPh sb="0" eb="2">
      <t>カゼイ</t>
    </rPh>
    <rPh sb="2" eb="4">
      <t>ゲンド</t>
    </rPh>
    <rPh sb="4" eb="5">
      <t>ガク</t>
    </rPh>
    <rPh sb="10" eb="15">
      <t>０００エン</t>
    </rPh>
    <phoneticPr fontId="1"/>
  </si>
  <si>
    <t>一人当たりの定額</t>
    <rPh sb="0" eb="2">
      <t>ヒトリ</t>
    </rPh>
    <rPh sb="2" eb="3">
      <t>ア</t>
    </rPh>
    <rPh sb="6" eb="8">
      <t>テイガク</t>
    </rPh>
    <phoneticPr fontId="1"/>
  </si>
  <si>
    <t>世帯あたりの定額</t>
    <rPh sb="0" eb="2">
      <t>セタイ</t>
    </rPh>
    <rPh sb="6" eb="8">
      <t>テイガク</t>
    </rPh>
    <phoneticPr fontId="1"/>
  </si>
  <si>
    <t>小計</t>
    <rPh sb="0" eb="2">
      <t>コバカリ</t>
    </rPh>
    <phoneticPr fontId="1"/>
  </si>
  <si>
    <t>Ａ</t>
  </si>
  <si>
    <t>計</t>
    <rPh sb="0" eb="1">
      <t>ケイ</t>
    </rPh>
    <phoneticPr fontId="1"/>
  </si>
  <si>
    <t>【後期高齢者支援金分】</t>
    <rPh sb="1" eb="3">
      <t>コウキ</t>
    </rPh>
    <rPh sb="3" eb="6">
      <t>コウレイシャ</t>
    </rPh>
    <rPh sb="8" eb="9">
      <t>キン</t>
    </rPh>
    <rPh sb="9" eb="10">
      <t>ブン</t>
    </rPh>
    <phoneticPr fontId="1"/>
  </si>
  <si>
    <t>Ｂ</t>
  </si>
  <si>
    <t>Ｃ</t>
  </si>
  <si>
    <t>のところに入力（所得はそのまま入力）</t>
    <rPh sb="5" eb="7">
      <t>ニュウリョク</t>
    </rPh>
    <rPh sb="8" eb="10">
      <t>ショトク</t>
    </rPh>
    <rPh sb="15" eb="17">
      <t>ニュウリョク</t>
    </rPh>
    <phoneticPr fontId="1"/>
  </si>
  <si>
    <t>世帯あたりの定額　</t>
    <rPh sb="0" eb="2">
      <t>セタイ</t>
    </rPh>
    <rPh sb="6" eb="8">
      <t>テイガク</t>
    </rPh>
    <phoneticPr fontId="1"/>
  </si>
  <si>
    <t>ウ　世帯別平等割</t>
    <rPh sb="2" eb="4">
      <t>セタイ</t>
    </rPh>
    <rPh sb="4" eb="5">
      <t>ベツ</t>
    </rPh>
    <rPh sb="5" eb="7">
      <t>ビョウドウ</t>
    </rPh>
    <rPh sb="7" eb="8">
      <t>ワリ</t>
    </rPh>
    <phoneticPr fontId="1"/>
  </si>
  <si>
    <t>【介護納付金分（４０～６４歳の方が該当）】</t>
    <rPh sb="1" eb="3">
      <t>カイゴ</t>
    </rPh>
    <rPh sb="3" eb="5">
      <t>ノウフ</t>
    </rPh>
    <rPh sb="5" eb="6">
      <t>キン</t>
    </rPh>
    <rPh sb="6" eb="7">
      <t>ブン</t>
    </rPh>
    <rPh sb="13" eb="14">
      <t>サイ</t>
    </rPh>
    <rPh sb="15" eb="16">
      <t>カタ</t>
    </rPh>
    <rPh sb="17" eb="19">
      <t>ガイトウ</t>
    </rPh>
    <phoneticPr fontId="1"/>
  </si>
  <si>
    <t>合計（所得－43万円）</t>
    <rPh sb="0" eb="2">
      <t>ゴウケイ</t>
    </rPh>
    <rPh sb="3" eb="5">
      <t>ショトク</t>
    </rPh>
    <rPh sb="8" eb="10">
      <t>マンエン</t>
    </rPh>
    <phoneticPr fontId="1"/>
  </si>
  <si>
    <r>
      <t>40～6</t>
    </r>
    <r>
      <rPr>
        <sz val="11"/>
        <color theme="1"/>
        <rFont val="ＭＳ Ｐゴシック"/>
        <family val="3"/>
        <charset val="128"/>
      </rPr>
      <t>4歳の方一人当たりの定額</t>
    </r>
    <rPh sb="5" eb="6">
      <t>サイ</t>
    </rPh>
    <rPh sb="7" eb="8">
      <t>カタ</t>
    </rPh>
    <rPh sb="8" eb="10">
      <t>ヒトリ</t>
    </rPh>
    <rPh sb="10" eb="11">
      <t>ア</t>
    </rPh>
    <rPh sb="14" eb="16">
      <t>テイガク</t>
    </rPh>
    <phoneticPr fontId="1"/>
  </si>
  <si>
    <r>
      <t>上記、医療給付費分のアの内40～6</t>
    </r>
    <r>
      <rPr>
        <sz val="11"/>
        <color theme="1"/>
        <rFont val="ＭＳ Ｐゴシック"/>
        <family val="3"/>
        <charset val="128"/>
      </rPr>
      <t>4歳の方の合計額</t>
    </r>
    <rPh sb="0" eb="2">
      <t>ジョウキ</t>
    </rPh>
    <rPh sb="3" eb="5">
      <t>イリョウ</t>
    </rPh>
    <rPh sb="5" eb="7">
      <t>キュウフ</t>
    </rPh>
    <rPh sb="7" eb="8">
      <t>ヒ</t>
    </rPh>
    <rPh sb="8" eb="9">
      <t>ブン</t>
    </rPh>
    <rPh sb="12" eb="13">
      <t>ウチ</t>
    </rPh>
    <rPh sb="18" eb="19">
      <t>サイ</t>
    </rPh>
    <rPh sb="20" eb="21">
      <t>カタ</t>
    </rPh>
    <rPh sb="22" eb="24">
      <t>ゴウケイ</t>
    </rPh>
    <rPh sb="24" eb="25">
      <t>ガク</t>
    </rPh>
    <phoneticPr fontId="1"/>
  </si>
  <si>
    <t>課税限度額　 650,000円</t>
    <rPh sb="0" eb="2">
      <t>カゼイ</t>
    </rPh>
    <rPh sb="2" eb="4">
      <t>ゲンド</t>
    </rPh>
    <rPh sb="4" eb="5">
      <t>ガク</t>
    </rPh>
    <rPh sb="10" eb="15">
      <t>０００エン</t>
    </rPh>
    <phoneticPr fontId="1"/>
  </si>
  <si>
    <t>1カ月あたり</t>
    <rPh sb="2" eb="3">
      <t>ゲツ</t>
    </rPh>
    <phoneticPr fontId="1"/>
  </si>
  <si>
    <t>　　　令和6年度　関市国民健康保険税（国保税）試算表</t>
    <rPh sb="3" eb="5">
      <t>レイワ</t>
    </rPh>
    <rPh sb="6" eb="8">
      <t>ネンド</t>
    </rPh>
    <rPh sb="10" eb="11">
      <t>ヘイネンド</t>
    </rPh>
    <rPh sb="11" eb="13">
      <t>コクミン</t>
    </rPh>
    <rPh sb="13" eb="15">
      <t>ケンコウ</t>
    </rPh>
    <rPh sb="15" eb="17">
      <t>ホケン</t>
    </rPh>
    <rPh sb="17" eb="18">
      <t>ゼイ</t>
    </rPh>
    <rPh sb="19" eb="20">
      <t>コク</t>
    </rPh>
    <rPh sb="20" eb="22">
      <t>ホゼイ</t>
    </rPh>
    <rPh sb="23" eb="25">
      <t>シサン</t>
    </rPh>
    <rPh sb="25" eb="26">
      <t>ヒョウ</t>
    </rPh>
    <phoneticPr fontId="1"/>
  </si>
  <si>
    <t>課税限度額　 240,000円</t>
    <rPh sb="0" eb="2">
      <t>カゼイ</t>
    </rPh>
    <rPh sb="2" eb="4">
      <t>ゲンド</t>
    </rPh>
    <rPh sb="4" eb="5">
      <t>ガク</t>
    </rPh>
    <rPh sb="10" eb="15">
      <t>０００エン</t>
    </rPh>
    <phoneticPr fontId="1"/>
  </si>
  <si>
    <t>所得金額</t>
    <rPh sb="0" eb="2">
      <t>ショトク</t>
    </rPh>
    <rPh sb="2" eb="4">
      <t>キンガク</t>
    </rPh>
    <phoneticPr fontId="1"/>
  </si>
  <si>
    <t>　　　【保険税額】</t>
    <rPh sb="4" eb="6">
      <t>ホケン</t>
    </rPh>
    <rPh sb="6" eb="7">
      <t>ゼイ</t>
    </rPh>
    <rPh sb="7" eb="8">
      <t>ガク</t>
    </rPh>
    <phoneticPr fontId="1"/>
  </si>
  <si>
    <r>
      <rPr>
        <b/>
        <sz val="12"/>
        <rFont val="ＭＳ Ｐゴシック"/>
        <family val="3"/>
        <charset val="128"/>
      </rPr>
      <t xml:space="preserve">合計  </t>
    </r>
    <r>
      <rPr>
        <sz val="11"/>
        <rFont val="ＭＳ Ｐゴシック"/>
        <family val="3"/>
        <charset val="128"/>
      </rPr>
      <t>4月から翌年3月までの１年度分の保険税額です。</t>
    </r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</si>
</sst>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&quot;円&quot;"/>
    <numFmt numFmtId="177" formatCode="#,##0_ "/>
  </numFmts>
  <fonts count="1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2" xfId="0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0" borderId="15" xfId="0" applyFill="1" applyBorder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horizontal="right" vertical="center" shrinkToFit="1"/>
    </xf>
    <xf numFmtId="176" fontId="5" fillId="0" borderId="8" xfId="0" applyNumberFormat="1" applyFont="1" applyFill="1" applyBorder="1" applyAlignment="1">
      <alignment horizontal="right"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5" fillId="0" borderId="9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10" fontId="5" fillId="0" borderId="8" xfId="0" applyNumberFormat="1" applyFont="1" applyFill="1" applyBorder="1" applyAlignment="1">
      <alignment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horizontal="right" vertical="center" shrinkToFit="1"/>
    </xf>
    <xf numFmtId="176" fontId="5" fillId="0" borderId="19" xfId="0" applyNumberFormat="1" applyFont="1" applyFill="1" applyBorder="1" applyAlignment="1">
      <alignment vertical="center" shrinkToFit="1"/>
    </xf>
    <xf numFmtId="5" fontId="0" fillId="0" borderId="0" xfId="0" applyNumberFormat="1" applyFill="1" applyBorder="1" applyAlignment="1">
      <alignment vertical="center" shrinkToFit="1"/>
    </xf>
    <xf numFmtId="176" fontId="4" fillId="0" borderId="14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38" fontId="0" fillId="0" borderId="0" xfId="1" applyFont="1" applyFill="1" applyAlignment="1">
      <alignment vertical="center" shrinkToFit="1"/>
    </xf>
    <xf numFmtId="38" fontId="2" fillId="0" borderId="0" xfId="1" applyFont="1" applyFill="1" applyAlignment="1">
      <alignment vertical="center" shrinkToFit="1"/>
    </xf>
    <xf numFmtId="38" fontId="3" fillId="0" borderId="0" xfId="1" applyFont="1" applyFill="1" applyAlignment="1">
      <alignment vertical="center" shrinkToFit="1"/>
    </xf>
    <xf numFmtId="0" fontId="0" fillId="0" borderId="9" xfId="0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177" fontId="0" fillId="3" borderId="6" xfId="0" applyNumberForma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177" fontId="0" fillId="2" borderId="27" xfId="0" applyNumberFormat="1" applyFill="1" applyBorder="1" applyAlignment="1">
      <alignment vertical="center" shrinkToFit="1"/>
    </xf>
    <xf numFmtId="177" fontId="0" fillId="2" borderId="30" xfId="0" applyNumberFormat="1" applyFill="1" applyBorder="1" applyAlignment="1">
      <alignment vertical="center" shrinkToFit="1"/>
    </xf>
    <xf numFmtId="177" fontId="0" fillId="2" borderId="32" xfId="0" applyNumberFormat="1" applyFill="1" applyBorder="1" applyAlignment="1">
      <alignment vertical="center" shrinkToFit="1"/>
    </xf>
    <xf numFmtId="0" fontId="10" fillId="0" borderId="11" xfId="0" applyFont="1" applyFill="1" applyBorder="1" applyAlignment="1">
      <alignment horizontal="center" vertical="center" shrinkToFit="1"/>
    </xf>
    <xf numFmtId="176" fontId="5" fillId="0" borderId="36" xfId="0" applyNumberFormat="1" applyFont="1" applyFill="1" applyBorder="1" applyAlignment="1">
      <alignment vertical="center" shrinkToFit="1"/>
    </xf>
    <xf numFmtId="176" fontId="9" fillId="0" borderId="9" xfId="0" applyNumberFormat="1" applyFont="1" applyFill="1" applyBorder="1" applyAlignment="1">
      <alignment horizontal="right" vertical="center" shrinkToFit="1"/>
    </xf>
    <xf numFmtId="177" fontId="0" fillId="3" borderId="0" xfId="0" applyNumberFormat="1" applyFill="1" applyBorder="1" applyAlignment="1">
      <alignment horizontal="center" vertical="center" shrinkToFit="1"/>
    </xf>
    <xf numFmtId="0" fontId="0" fillId="3" borderId="0" xfId="0" applyFill="1" applyBorder="1" applyAlignment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10" fontId="5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5" fontId="0" fillId="0" borderId="35" xfId="0" applyNumberForma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35" xfId="0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3" borderId="9" xfId="0" applyNumberFormat="1" applyFill="1" applyBorder="1" applyAlignment="1">
      <alignment horizontal="center" vertical="center" shrinkToFit="1"/>
    </xf>
    <xf numFmtId="0" fontId="0" fillId="3" borderId="9" xfId="0" applyFill="1" applyBorder="1" applyAlignment="1">
      <alignment vertical="center" shrinkToFit="1"/>
    </xf>
    <xf numFmtId="177" fontId="0" fillId="0" borderId="18" xfId="0" applyNumberForma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9" xfId="0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5" fontId="0" fillId="0" borderId="8" xfId="0" applyNumberForma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5" fontId="0" fillId="0" borderId="11" xfId="0" applyNumberFormat="1" applyFill="1" applyBorder="1" applyAlignment="1">
      <alignment horizontal="center" vertical="center" shrinkToFit="1"/>
    </xf>
    <xf numFmtId="0" fontId="0" fillId="0" borderId="11" xfId="0" applyFill="1" applyBorder="1" applyAlignment="1">
      <alignment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177" fontId="0" fillId="2" borderId="28" xfId="0" applyNumberFormat="1" applyFill="1" applyBorder="1" applyAlignment="1">
      <alignment horizontal="center" vertical="center" shrinkToFit="1"/>
    </xf>
    <xf numFmtId="177" fontId="0" fillId="2" borderId="29" xfId="0" applyNumberFormat="1" applyFill="1" applyBorder="1" applyAlignment="1">
      <alignment horizontal="center" vertical="center" shrinkToFit="1"/>
    </xf>
    <xf numFmtId="177" fontId="0" fillId="2" borderId="21" xfId="0" applyNumberFormat="1" applyFill="1" applyBorder="1" applyAlignment="1">
      <alignment horizontal="center" vertical="center" shrinkToFit="1"/>
    </xf>
    <xf numFmtId="177" fontId="0" fillId="2" borderId="31" xfId="0" applyNumberFormat="1" applyFill="1" applyBorder="1" applyAlignment="1">
      <alignment horizontal="center" vertical="center" shrinkToFit="1"/>
    </xf>
    <xf numFmtId="177" fontId="0" fillId="2" borderId="33" xfId="0" applyNumberFormat="1" applyFill="1" applyBorder="1" applyAlignment="1">
      <alignment horizontal="center" vertical="center" shrinkToFit="1"/>
    </xf>
    <xf numFmtId="177" fontId="0" fillId="2" borderId="34" xfId="0" applyNumberFormat="1" applyFill="1" applyBorder="1" applyAlignment="1">
      <alignment horizontal="center" vertical="center" shrinkToFit="1"/>
    </xf>
    <xf numFmtId="177" fontId="0" fillId="0" borderId="26" xfId="0" applyNumberFormat="1" applyFill="1" applyBorder="1" applyAlignment="1">
      <alignment horizontal="center" vertical="center" shrinkToFit="1"/>
    </xf>
    <xf numFmtId="177" fontId="0" fillId="0" borderId="25" xfId="0" applyNumberForma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76" fontId="2" fillId="0" borderId="14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5" fontId="0" fillId="0" borderId="14" xfId="0" applyNumberFormat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176" fontId="9" fillId="0" borderId="14" xfId="0" applyNumberFormat="1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0" fillId="0" borderId="16" xfId="0" applyFont="1" applyFill="1" applyBorder="1" applyAlignment="1">
      <alignment horizontal="right" vertical="center" shrinkToFit="1"/>
    </xf>
    <xf numFmtId="176" fontId="12" fillId="0" borderId="5" xfId="0" applyNumberFormat="1" applyFont="1" applyFill="1" applyBorder="1" applyAlignment="1">
      <alignment vertical="center" shrinkToFit="1"/>
    </xf>
    <xf numFmtId="176" fontId="14" fillId="0" borderId="20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 wrapText="1"/>
    </xf>
    <xf numFmtId="0" fontId="0" fillId="0" borderId="35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5" fontId="0" fillId="0" borderId="37" xfId="0" applyNumberFormat="1" applyFont="1" applyFill="1" applyBorder="1" applyAlignment="1">
      <alignment horizontal="center" vertical="center" shrinkToFit="1"/>
    </xf>
    <xf numFmtId="0" fontId="0" fillId="0" borderId="17" xfId="0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5" fontId="0" fillId="0" borderId="9" xfId="0" applyNumberForma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177" fontId="0" fillId="2" borderId="38" xfId="0" applyNumberFormat="1" applyFill="1" applyBorder="1" applyAlignment="1">
      <alignment horizontal="center" vertical="center" shrinkToFit="1"/>
    </xf>
    <xf numFmtId="177" fontId="0" fillId="0" borderId="0" xfId="0" applyNumberForma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8" fillId="0" borderId="0" xfId="0" applyFont="1" applyFill="1" applyBorder="1" applyAlignment="1">
      <alignment horizontal="right" vertical="center" shrinkToFit="1"/>
    </xf>
    <xf numFmtId="5" fontId="0" fillId="0" borderId="0" xfId="0" applyNumberForma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40" xfId="0" applyFill="1" applyBorder="1" applyAlignment="1">
      <alignment vertical="center" shrinkToFit="1"/>
    </xf>
    <xf numFmtId="0" fontId="8" fillId="0" borderId="40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5" fontId="0" fillId="0" borderId="0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5" fontId="0" fillId="0" borderId="41" xfId="0" applyNumberFormat="1" applyFill="1" applyBorder="1" applyAlignment="1">
      <alignment horizontal="center" vertical="center" shrinkToFit="1"/>
    </xf>
    <xf numFmtId="0" fontId="0" fillId="0" borderId="42" xfId="0" applyFill="1" applyBorder="1" applyAlignment="1">
      <alignment horizontal="center" vertical="center" shrinkToFit="1"/>
    </xf>
    <xf numFmtId="0" fontId="0" fillId="0" borderId="43" xfId="0" applyFill="1" applyBorder="1" applyAlignment="1">
      <alignment vertical="center" shrinkToFit="1"/>
    </xf>
    <xf numFmtId="177" fontId="0" fillId="0" borderId="42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9" xfId="0" applyFill="1" applyBorder="1" applyAlignment="1">
      <alignment vertical="center" shrinkToFit="1"/>
    </xf>
    <xf numFmtId="176" fontId="2" fillId="0" borderId="45" xfId="0" applyNumberFormat="1" applyFont="1" applyFill="1" applyBorder="1" applyAlignment="1" applyProtection="1">
      <alignment vertical="center" shrinkToFit="1"/>
    </xf>
    <xf numFmtId="0" fontId="0" fillId="0" borderId="46" xfId="0" applyFill="1" applyBorder="1" applyAlignment="1">
      <alignment vertical="center" shrinkToFit="1"/>
    </xf>
    <xf numFmtId="177" fontId="0" fillId="3" borderId="7" xfId="0" applyNumberFormat="1" applyFill="1" applyBorder="1" applyAlignment="1">
      <alignment horizontal="center" vertical="center" shrinkToFit="1"/>
    </xf>
    <xf numFmtId="0" fontId="0" fillId="3" borderId="13" xfId="0" applyFill="1" applyBorder="1" applyAlignment="1">
      <alignment vertical="center" shrinkToFit="1"/>
    </xf>
    <xf numFmtId="177" fontId="0" fillId="0" borderId="44" xfId="0" applyNumberFormat="1" applyFill="1" applyBorder="1" applyAlignment="1">
      <alignment vertical="center" shrinkToFit="1"/>
    </xf>
    <xf numFmtId="177" fontId="0" fillId="2" borderId="47" xfId="0" applyNumberFormat="1" applyFill="1" applyBorder="1" applyAlignment="1">
      <alignment horizontal="center" vertical="center" shrinkToFit="1"/>
    </xf>
    <xf numFmtId="177" fontId="0" fillId="2" borderId="48" xfId="0" applyNumberFormat="1" applyFill="1" applyBorder="1" applyAlignment="1">
      <alignment horizontal="center" vertical="center" shrinkToFit="1"/>
    </xf>
    <xf numFmtId="177" fontId="0" fillId="2" borderId="49" xfId="0" applyNumberFormat="1" applyFill="1" applyBorder="1" applyAlignment="1">
      <alignment horizontal="center" vertical="center" shrinkToFit="1"/>
    </xf>
    <xf numFmtId="177" fontId="0" fillId="2" borderId="50" xfId="0" applyNumberFormat="1" applyFill="1" applyBorder="1" applyAlignment="1">
      <alignment horizontal="center" vertical="center" shrinkToFit="1"/>
    </xf>
    <xf numFmtId="177" fontId="0" fillId="2" borderId="51" xfId="0" applyNumberForma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123825</xdr:rowOff>
    </xdr:from>
    <xdr:to>
      <xdr:col>3</xdr:col>
      <xdr:colOff>257175</xdr:colOff>
      <xdr:row>3</xdr:row>
      <xdr:rowOff>104775</xdr:rowOff>
    </xdr:to>
    <xdr:sp macro="" textlink="">
      <xdr:nvSpPr>
        <xdr:cNvPr id="2" name="円/楕円 1"/>
        <xdr:cNvSpPr/>
      </xdr:nvSpPr>
      <xdr:spPr>
        <a:xfrm>
          <a:off x="28575" y="123825"/>
          <a:ext cx="1638300" cy="504825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2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仮計算</a:t>
          </a:r>
        </a:p>
      </xdr:txBody>
    </xdr:sp>
    <xdr:clientData/>
  </xdr:twoCellAnchor>
  <xdr:oneCellAnchor>
    <xdr:from>
      <xdr:col>8</xdr:col>
      <xdr:colOff>66675</xdr:colOff>
      <xdr:row>4</xdr:row>
      <xdr:rowOff>0</xdr:rowOff>
    </xdr:from>
    <xdr:ext cx="184785" cy="263525"/>
    <xdr:sp macro="" textlink="">
      <xdr:nvSpPr>
        <xdr:cNvPr id="3" name="テキスト ボックス 2"/>
        <xdr:cNvSpPr txBox="1"/>
      </xdr:nvSpPr>
      <xdr:spPr>
        <a:xfrm>
          <a:off x="3686175" y="724535"/>
          <a:ext cx="184785" cy="2635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overflow" horzOverflow="overflow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209550</xdr:colOff>
      <xdr:row>7</xdr:row>
      <xdr:rowOff>57150</xdr:rowOff>
    </xdr:from>
    <xdr:to>
      <xdr:col>18</xdr:col>
      <xdr:colOff>47625</xdr:colOff>
      <xdr:row>13</xdr:row>
      <xdr:rowOff>180975</xdr:rowOff>
    </xdr:to>
    <xdr:sp macro="" textlink="">
      <xdr:nvSpPr>
        <xdr:cNvPr id="4" name="四角形吹き出し 3"/>
        <xdr:cNvSpPr/>
      </xdr:nvSpPr>
      <xdr:spPr>
        <a:xfrm>
          <a:off x="5419725" y="1114425"/>
          <a:ext cx="1809750" cy="1266825"/>
        </a:xfrm>
        <a:prstGeom prst="wedgeRectCallout">
          <a:avLst>
            <a:gd name="adj1" fmla="val -147887"/>
            <a:gd name="adj2" fmla="val 46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国民健康保険に加入する方の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年齢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en-US" sz="1100"/>
            <a:t>令和５年１月～１２月の所得を入力してください。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夫婦が加入する場合は例のようになります。</a:t>
          </a:r>
        </a:p>
      </xdr:txBody>
    </xdr:sp>
    <xdr:clientData/>
  </xdr:twoCellAnchor>
  <xdr:twoCellAnchor editAs="oneCell">
    <xdr:from>
      <xdr:col>18</xdr:col>
      <xdr:colOff>381000</xdr:colOff>
      <xdr:row>0</xdr:row>
      <xdr:rowOff>161925</xdr:rowOff>
    </xdr:from>
    <xdr:to>
      <xdr:col>26</xdr:col>
      <xdr:colOff>46990</xdr:colOff>
      <xdr:row>7</xdr:row>
      <xdr:rowOff>40640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161925"/>
          <a:ext cx="5400040" cy="9359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38100</xdr:colOff>
      <xdr:row>5</xdr:row>
      <xdr:rowOff>57150</xdr:rowOff>
    </xdr:from>
    <xdr:to>
      <xdr:col>22</xdr:col>
      <xdr:colOff>628650</xdr:colOff>
      <xdr:row>7</xdr:row>
      <xdr:rowOff>66675</xdr:rowOff>
    </xdr:to>
    <xdr:sp macro="" textlink="">
      <xdr:nvSpPr>
        <xdr:cNvPr id="7" name="楕円 6"/>
        <xdr:cNvSpPr/>
      </xdr:nvSpPr>
      <xdr:spPr>
        <a:xfrm>
          <a:off x="9296400" y="857250"/>
          <a:ext cx="1276350" cy="26670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114300</xdr:rowOff>
    </xdr:from>
    <xdr:to>
      <xdr:col>3</xdr:col>
      <xdr:colOff>257175</xdr:colOff>
      <xdr:row>3</xdr:row>
      <xdr:rowOff>95250</xdr:rowOff>
    </xdr:to>
    <xdr:sp macro="" textlink="">
      <xdr:nvSpPr>
        <xdr:cNvPr id="2" name="円/楕円 1"/>
        <xdr:cNvSpPr/>
      </xdr:nvSpPr>
      <xdr:spPr>
        <a:xfrm>
          <a:off x="28575" y="114300"/>
          <a:ext cx="1638300" cy="504825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2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仮計算</a:t>
          </a:r>
        </a:p>
      </xdr:txBody>
    </xdr:sp>
    <xdr:clientData/>
  </xdr:twoCellAnchor>
  <xdr:oneCellAnchor>
    <xdr:from>
      <xdr:col>8</xdr:col>
      <xdr:colOff>66675</xdr:colOff>
      <xdr:row>4</xdr:row>
      <xdr:rowOff>0</xdr:rowOff>
    </xdr:from>
    <xdr:ext cx="184785" cy="263525"/>
    <xdr:sp macro="" textlink="">
      <xdr:nvSpPr>
        <xdr:cNvPr id="3" name="テキスト ボックス 2"/>
        <xdr:cNvSpPr txBox="1"/>
      </xdr:nvSpPr>
      <xdr:spPr>
        <a:xfrm>
          <a:off x="4810125" y="724535"/>
          <a:ext cx="184785" cy="2635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overflow" horzOverflow="overflow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37"/>
  <sheetViews>
    <sheetView tabSelected="1" workbookViewId="0">
      <selection activeCell="U33" sqref="U33"/>
    </sheetView>
  </sheetViews>
  <sheetFormatPr defaultRowHeight="13.5" x14ac:dyDescent="0.15"/>
  <cols>
    <col min="1" max="1" width="1.75" style="47" customWidth="1"/>
    <col min="2" max="2" width="13.125" style="47" customWidth="1"/>
    <col min="3" max="3" width="3.625" style="47" customWidth="1"/>
    <col min="4" max="4" width="4.875" style="47" customWidth="1"/>
    <col min="5" max="5" width="12.25" style="47" customWidth="1"/>
    <col min="6" max="6" width="11.875" style="47" customWidth="1"/>
    <col min="7" max="8" width="7.375" style="47" hidden="1" customWidth="1"/>
    <col min="9" max="9" width="6.75" style="47" customWidth="1"/>
    <col min="10" max="12" width="7.125" style="47" hidden="1" customWidth="1"/>
    <col min="13" max="13" width="11.375" style="47" customWidth="1"/>
    <col min="14" max="14" width="2.75" style="47" customWidth="1"/>
    <col min="15" max="15" width="4.25" style="47" customWidth="1"/>
    <col min="16" max="16" width="6" style="47" customWidth="1"/>
    <col min="17" max="17" width="3.25" style="47" customWidth="1"/>
    <col min="18" max="18" width="12.375" style="47" customWidth="1"/>
    <col min="19" max="19" width="9" style="47" customWidth="1"/>
    <col min="20" max="20" width="9.25" style="47" customWidth="1"/>
    <col min="21" max="23" width="9" style="47" customWidth="1"/>
    <col min="24" max="24" width="11.625" style="47" bestFit="1" customWidth="1"/>
    <col min="25" max="25" width="9.375" style="47" customWidth="1"/>
    <col min="26" max="26" width="9" style="47" customWidth="1"/>
    <col min="27" max="16384" width="9" style="47"/>
  </cols>
  <sheetData>
    <row r="1" spans="1:25" ht="17.25" customHeight="1" x14ac:dyDescent="0.15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25" ht="9.75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25" s="2" customFormat="1" ht="14.25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25" s="2" customFormat="1" ht="12.75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25" s="2" customFormat="1" ht="9" customHeight="1" x14ac:dyDescent="0.15">
      <c r="A5" s="46"/>
      <c r="B5" s="45"/>
      <c r="C5" s="45"/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26"/>
    </row>
    <row r="6" spans="1:25" ht="16.5" customHeight="1" x14ac:dyDescent="0.15">
      <c r="A6" s="76"/>
      <c r="B6" s="77"/>
      <c r="C6" s="77"/>
      <c r="M6" s="23" t="s">
        <v>1</v>
      </c>
      <c r="N6" s="25"/>
      <c r="O6" s="78" t="s">
        <v>20</v>
      </c>
      <c r="P6" s="79"/>
      <c r="Q6" s="79"/>
      <c r="R6" s="79"/>
    </row>
    <row r="7" spans="1:25" ht="3.75" customHeight="1" x14ac:dyDescent="0.1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26"/>
      <c r="P7" s="46"/>
      <c r="Q7" s="46"/>
      <c r="R7" s="46"/>
      <c r="X7" s="42"/>
      <c r="Y7" s="42"/>
    </row>
    <row r="8" spans="1:25" ht="15" customHeight="1" x14ac:dyDescent="0.15">
      <c r="B8" s="129"/>
      <c r="C8" s="117"/>
      <c r="D8" s="80"/>
      <c r="E8" s="81"/>
      <c r="F8" s="81"/>
      <c r="G8" s="81"/>
      <c r="H8" s="81"/>
      <c r="I8" s="81"/>
      <c r="J8" s="81"/>
      <c r="K8" s="81"/>
      <c r="L8" s="81"/>
      <c r="M8" s="118"/>
      <c r="N8" s="69"/>
      <c r="O8" s="69"/>
      <c r="P8" s="6"/>
      <c r="Q8" s="6"/>
      <c r="R8" s="37"/>
      <c r="X8" s="42"/>
      <c r="Y8" s="42"/>
    </row>
    <row r="9" spans="1:25" ht="15" customHeight="1" thickBot="1" x14ac:dyDescent="0.2">
      <c r="B9" s="129"/>
      <c r="C9" s="152" t="s">
        <v>4</v>
      </c>
      <c r="D9" s="49" t="s">
        <v>8</v>
      </c>
      <c r="E9" s="82" t="s">
        <v>31</v>
      </c>
      <c r="F9" s="83"/>
      <c r="G9" s="12"/>
      <c r="H9" s="12"/>
      <c r="I9" s="12"/>
      <c r="J9" s="12"/>
      <c r="K9" s="12"/>
      <c r="L9" s="12"/>
      <c r="M9" s="153" t="s">
        <v>24</v>
      </c>
      <c r="N9" s="69"/>
      <c r="O9" s="69"/>
      <c r="P9" s="8"/>
      <c r="Q9" s="6"/>
      <c r="R9" s="37"/>
      <c r="X9" s="43"/>
      <c r="Y9" s="43"/>
    </row>
    <row r="10" spans="1:25" ht="15" customHeight="1" x14ac:dyDescent="0.15">
      <c r="B10" s="129"/>
      <c r="C10" s="154">
        <v>1</v>
      </c>
      <c r="D10" s="51">
        <v>55</v>
      </c>
      <c r="E10" s="84">
        <v>3400000</v>
      </c>
      <c r="F10" s="85"/>
      <c r="G10" s="48">
        <f>M10*IF(D10&gt;64,0,1)</f>
        <v>2970000</v>
      </c>
      <c r="H10" s="17">
        <f>G10*IF(D10&lt;40,0,1)</f>
        <v>2970000</v>
      </c>
      <c r="I10" s="12"/>
      <c r="J10" s="12">
        <f>IF(D10&gt;0,1,0)</f>
        <v>1</v>
      </c>
      <c r="K10" s="12">
        <f>IF(D10&lt;65,1,0)</f>
        <v>1</v>
      </c>
      <c r="L10" s="12">
        <f>K10*IF(D10&lt;40,0,1)</f>
        <v>1</v>
      </c>
      <c r="M10" s="155">
        <f>IF((E10+F10-430000)&lt;0,0,(E10+F10-430000))</f>
        <v>2970000</v>
      </c>
      <c r="N10" s="69"/>
      <c r="O10" s="69"/>
      <c r="P10" s="8"/>
      <c r="Q10" s="6"/>
      <c r="R10" s="37"/>
      <c r="X10" s="42"/>
      <c r="Y10" s="42"/>
    </row>
    <row r="11" spans="1:25" ht="15" customHeight="1" x14ac:dyDescent="0.15">
      <c r="B11" s="129"/>
      <c r="C11" s="154">
        <v>2</v>
      </c>
      <c r="D11" s="52">
        <v>55</v>
      </c>
      <c r="E11" s="86">
        <v>1000000</v>
      </c>
      <c r="F11" s="87"/>
      <c r="G11" s="48">
        <f>M11*IF(D11&gt;64,0,1)</f>
        <v>570000</v>
      </c>
      <c r="H11" s="17">
        <f>G11*IF(D11&lt;40,0,1)</f>
        <v>570000</v>
      </c>
      <c r="I11" s="12"/>
      <c r="J11" s="12">
        <f>IF(D11&gt;0,1,0)</f>
        <v>1</v>
      </c>
      <c r="K11" s="12">
        <f>IF(D11&lt;65,1,0)</f>
        <v>1</v>
      </c>
      <c r="L11" s="12">
        <f>K11*IF(D11&lt;40,0,1)</f>
        <v>1</v>
      </c>
      <c r="M11" s="155">
        <f>IF((E11+F11-430000)&lt;0,0,(E11+F11-430000))</f>
        <v>570000</v>
      </c>
      <c r="N11" s="69"/>
      <c r="O11" s="69"/>
      <c r="P11" s="8"/>
      <c r="Q11" s="6"/>
      <c r="R11" s="37"/>
      <c r="X11" s="42"/>
      <c r="Y11" s="42"/>
    </row>
    <row r="12" spans="1:25" ht="15" customHeight="1" x14ac:dyDescent="0.15">
      <c r="B12" s="129"/>
      <c r="C12" s="154">
        <v>3</v>
      </c>
      <c r="D12" s="52"/>
      <c r="E12" s="86"/>
      <c r="F12" s="87"/>
      <c r="G12" s="48">
        <f>M12*IF(D12&gt;64,0,1)</f>
        <v>0</v>
      </c>
      <c r="H12" s="17">
        <f>G12*IF(D12&lt;40,0,1)</f>
        <v>0</v>
      </c>
      <c r="I12" s="12"/>
      <c r="J12" s="12">
        <f>IF(D12&gt;0,1,0)</f>
        <v>0</v>
      </c>
      <c r="K12" s="12">
        <f>IF(D12&lt;65,1,0)</f>
        <v>1</v>
      </c>
      <c r="L12" s="12">
        <f>K12*IF(D12&lt;40,0,1)</f>
        <v>0</v>
      </c>
      <c r="M12" s="155">
        <f>IF((E12+F12-430000)&lt;0,0,(E12+F12-430000))</f>
        <v>0</v>
      </c>
      <c r="N12" s="69"/>
      <c r="O12" s="69"/>
      <c r="P12" s="8"/>
      <c r="Q12" s="6"/>
      <c r="R12" s="37"/>
      <c r="T12" s="41"/>
      <c r="U12" s="41"/>
    </row>
    <row r="13" spans="1:25" ht="15" customHeight="1" x14ac:dyDescent="0.15">
      <c r="B13" s="129"/>
      <c r="C13" s="154">
        <v>4</v>
      </c>
      <c r="D13" s="52"/>
      <c r="E13" s="86"/>
      <c r="F13" s="87"/>
      <c r="G13" s="48">
        <f>M13*IF(D13&gt;64,0,1)</f>
        <v>0</v>
      </c>
      <c r="H13" s="17">
        <f>G13*IF(D13&lt;40,0,1)</f>
        <v>0</v>
      </c>
      <c r="I13" s="12"/>
      <c r="J13" s="12">
        <f>IF(D13&gt;0,1,0)</f>
        <v>0</v>
      </c>
      <c r="K13" s="12">
        <f>IF(D13&lt;65,1,0)</f>
        <v>1</v>
      </c>
      <c r="L13" s="12">
        <f>K13*IF(D13&lt;40,0,1)</f>
        <v>0</v>
      </c>
      <c r="M13" s="155">
        <f>IF((E13+F13-430000)&lt;0,0,(E13+F13-430000))</f>
        <v>0</v>
      </c>
      <c r="N13" s="69"/>
      <c r="O13" s="69"/>
      <c r="P13" s="8"/>
      <c r="Q13" s="6"/>
      <c r="R13" s="37"/>
    </row>
    <row r="14" spans="1:25" ht="15" customHeight="1" thickBot="1" x14ac:dyDescent="0.2">
      <c r="B14" s="129"/>
      <c r="C14" s="159">
        <v>5</v>
      </c>
      <c r="D14" s="53"/>
      <c r="E14" s="88"/>
      <c r="F14" s="89"/>
      <c r="G14" s="160">
        <f>M14*IF(D14&gt;64,0,1)</f>
        <v>0</v>
      </c>
      <c r="H14" s="161">
        <f>G14*IF(D14&lt;40,0,1)</f>
        <v>0</v>
      </c>
      <c r="I14" s="13"/>
      <c r="J14" s="13">
        <f>IF(D14&gt;0,1,0)</f>
        <v>0</v>
      </c>
      <c r="K14" s="13">
        <f>IF(D14&lt;65,1,0)</f>
        <v>1</v>
      </c>
      <c r="L14" s="13">
        <f>K14*IF(D14&lt;40,0,1)</f>
        <v>0</v>
      </c>
      <c r="M14" s="162">
        <f>IF((E14+F14-430000)&lt;0,0,(E14+F14-430000))</f>
        <v>0</v>
      </c>
      <c r="N14" s="69"/>
      <c r="O14" s="69"/>
      <c r="P14" s="8"/>
      <c r="Q14" s="6"/>
      <c r="R14" s="37"/>
    </row>
    <row r="15" spans="1:25" ht="17.25" hidden="1" x14ac:dyDescent="0.15">
      <c r="B15" s="129"/>
      <c r="C15" s="156" t="s">
        <v>16</v>
      </c>
      <c r="D15" s="50"/>
      <c r="E15" s="90">
        <f>SUM(F10:F14)</f>
        <v>0</v>
      </c>
      <c r="F15" s="91"/>
      <c r="G15" s="157"/>
      <c r="H15" s="157">
        <f>SUM(H10:H14)</f>
        <v>3540000</v>
      </c>
      <c r="I15" s="157"/>
      <c r="J15" s="157">
        <f>SUM(J10:J14)</f>
        <v>2</v>
      </c>
      <c r="K15" s="157">
        <f>SUM(K10:K14)</f>
        <v>5</v>
      </c>
      <c r="L15" s="157">
        <f>SUM(L10:L14)</f>
        <v>2</v>
      </c>
      <c r="M15" s="158">
        <f>SUM(M10:M14)</f>
        <v>3540000</v>
      </c>
      <c r="N15" s="69" t="s">
        <v>2</v>
      </c>
      <c r="O15" s="27" t="s">
        <v>7</v>
      </c>
      <c r="P15" s="60">
        <v>6.7199999999999996E-2</v>
      </c>
      <c r="Q15" s="69" t="s">
        <v>6</v>
      </c>
      <c r="R15" s="61">
        <f>ROUNDDOWN(M15*6.72%,0)</f>
        <v>237888</v>
      </c>
    </row>
    <row r="16" spans="1:25" ht="17.25" hidden="1" x14ac:dyDescent="0.15">
      <c r="A16" s="6"/>
      <c r="B16" s="132" t="s">
        <v>0</v>
      </c>
      <c r="C16" s="129"/>
      <c r="D16" s="6"/>
      <c r="E16" s="128" t="s">
        <v>12</v>
      </c>
      <c r="F16" s="112"/>
      <c r="G16" s="112"/>
      <c r="H16" s="112"/>
      <c r="I16" s="112"/>
      <c r="J16" s="69"/>
      <c r="K16" s="69"/>
      <c r="L16" s="69"/>
      <c r="M16" s="133">
        <v>30700</v>
      </c>
      <c r="N16" s="69" t="s">
        <v>2</v>
      </c>
      <c r="O16" s="27" t="s">
        <v>10</v>
      </c>
      <c r="P16" s="134">
        <f>J15</f>
        <v>2</v>
      </c>
      <c r="Q16" s="69" t="s">
        <v>6</v>
      </c>
      <c r="R16" s="61">
        <f>M16*P16</f>
        <v>61400</v>
      </c>
    </row>
    <row r="17" spans="1:18" ht="17.25" hidden="1" x14ac:dyDescent="0.15">
      <c r="A17" s="6"/>
      <c r="B17" s="132" t="s">
        <v>22</v>
      </c>
      <c r="C17" s="129"/>
      <c r="D17" s="6"/>
      <c r="E17" s="128" t="s">
        <v>21</v>
      </c>
      <c r="F17" s="112"/>
      <c r="G17" s="6"/>
      <c r="H17" s="6"/>
      <c r="I17" s="135"/>
      <c r="J17" s="135"/>
      <c r="K17" s="135"/>
      <c r="L17" s="135"/>
      <c r="M17" s="133">
        <v>22500</v>
      </c>
      <c r="N17" s="69" t="s">
        <v>2</v>
      </c>
      <c r="O17" s="69"/>
      <c r="P17" s="134">
        <f>IF(P16&gt;0,1,0)</f>
        <v>1</v>
      </c>
      <c r="Q17" s="69" t="s">
        <v>6</v>
      </c>
      <c r="R17" s="135">
        <f>M17*P17</f>
        <v>22500</v>
      </c>
    </row>
    <row r="18" spans="1:18" ht="17.25" hidden="1" x14ac:dyDescent="0.15">
      <c r="A18" s="6"/>
      <c r="B18" s="112" t="s">
        <v>14</v>
      </c>
      <c r="C18" s="112"/>
      <c r="D18" s="69"/>
      <c r="E18" s="69"/>
      <c r="F18" s="136" t="s">
        <v>27</v>
      </c>
      <c r="G18" s="136"/>
      <c r="H18" s="136"/>
      <c r="I18" s="136"/>
      <c r="J18" s="136"/>
      <c r="K18" s="136"/>
      <c r="L18" s="136"/>
      <c r="M18" s="136"/>
      <c r="N18" s="136"/>
      <c r="O18" s="6"/>
      <c r="P18" s="6"/>
      <c r="Q18" s="33" t="s">
        <v>15</v>
      </c>
      <c r="R18" s="137">
        <f>IF(ROUNDDOWN(R15+R16+R17,-2)&gt;650000,650000,ROUNDDOWN(R15+R16+R17,-2))</f>
        <v>321700</v>
      </c>
    </row>
    <row r="19" spans="1:18" hidden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37"/>
    </row>
    <row r="20" spans="1:18" ht="17.25" hidden="1" x14ac:dyDescent="0.15">
      <c r="A20" s="138" t="s">
        <v>17</v>
      </c>
      <c r="B20" s="139"/>
      <c r="C20" s="139"/>
      <c r="D20" s="139"/>
      <c r="E20" s="140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7.25" hidden="1" x14ac:dyDescent="0.15">
      <c r="A21" s="6"/>
      <c r="B21" s="141"/>
      <c r="C21" s="141"/>
      <c r="D21" s="141"/>
      <c r="E21" s="141"/>
      <c r="F21" s="141"/>
      <c r="G21" s="141"/>
      <c r="H21" s="141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7.25" hidden="1" x14ac:dyDescent="0.15">
      <c r="A22" s="6"/>
      <c r="B22" s="132" t="s">
        <v>5</v>
      </c>
      <c r="C22" s="129"/>
      <c r="D22" s="6"/>
      <c r="E22" s="128" t="s">
        <v>3</v>
      </c>
      <c r="F22" s="112"/>
      <c r="G22" s="6"/>
      <c r="H22" s="142"/>
      <c r="I22" s="143">
        <f>M15</f>
        <v>3540000</v>
      </c>
      <c r="J22" s="143"/>
      <c r="K22" s="143"/>
      <c r="L22" s="143"/>
      <c r="M22" s="144"/>
      <c r="N22" s="69" t="s">
        <v>2</v>
      </c>
      <c r="O22" s="27" t="s">
        <v>7</v>
      </c>
      <c r="P22" s="60">
        <v>2.46E-2</v>
      </c>
      <c r="Q22" s="69" t="s">
        <v>6</v>
      </c>
      <c r="R22" s="61">
        <f>ROUNDDOWN(I22*2.46%,0)</f>
        <v>87084</v>
      </c>
    </row>
    <row r="23" spans="1:18" ht="17.25" hidden="1" x14ac:dyDescent="0.15">
      <c r="A23" s="6"/>
      <c r="B23" s="132" t="s">
        <v>0</v>
      </c>
      <c r="C23" s="129"/>
      <c r="D23" s="6"/>
      <c r="E23" s="128" t="s">
        <v>12</v>
      </c>
      <c r="F23" s="112"/>
      <c r="G23" s="6"/>
      <c r="H23" s="142"/>
      <c r="I23" s="145">
        <v>11000</v>
      </c>
      <c r="J23" s="145"/>
      <c r="K23" s="145"/>
      <c r="L23" s="145"/>
      <c r="M23" s="146"/>
      <c r="N23" s="69" t="s">
        <v>2</v>
      </c>
      <c r="O23" s="27" t="s">
        <v>10</v>
      </c>
      <c r="P23" s="134">
        <f>P16</f>
        <v>2</v>
      </c>
      <c r="Q23" s="69" t="s">
        <v>6</v>
      </c>
      <c r="R23" s="61">
        <f>I23*P23</f>
        <v>22000</v>
      </c>
    </row>
    <row r="24" spans="1:18" ht="17.25" hidden="1" x14ac:dyDescent="0.15">
      <c r="A24" s="6"/>
      <c r="B24" s="132" t="s">
        <v>22</v>
      </c>
      <c r="C24" s="129"/>
      <c r="D24" s="6"/>
      <c r="E24" s="128" t="s">
        <v>21</v>
      </c>
      <c r="F24" s="112"/>
      <c r="G24" s="6"/>
      <c r="H24" s="6"/>
      <c r="I24" s="147"/>
      <c r="J24" s="147"/>
      <c r="K24" s="147"/>
      <c r="L24" s="147"/>
      <c r="M24" s="133">
        <v>8100</v>
      </c>
      <c r="N24" s="69" t="s">
        <v>2</v>
      </c>
      <c r="O24" s="69"/>
      <c r="P24" s="134">
        <f>IF(P23&gt;0,1,0)</f>
        <v>1</v>
      </c>
      <c r="Q24" s="69" t="s">
        <v>6</v>
      </c>
      <c r="R24" s="61">
        <f>M24*P24</f>
        <v>8100</v>
      </c>
    </row>
    <row r="25" spans="1:18" ht="17.25" hidden="1" x14ac:dyDescent="0.15">
      <c r="A25" s="6"/>
      <c r="B25" s="112" t="s">
        <v>14</v>
      </c>
      <c r="C25" s="112"/>
      <c r="D25" s="69"/>
      <c r="E25" s="69"/>
      <c r="F25" s="136" t="s">
        <v>30</v>
      </c>
      <c r="G25" s="136"/>
      <c r="H25" s="136"/>
      <c r="I25" s="136"/>
      <c r="J25" s="136"/>
      <c r="K25" s="136"/>
      <c r="L25" s="136"/>
      <c r="M25" s="136"/>
      <c r="N25" s="136"/>
      <c r="O25" s="6"/>
      <c r="P25" s="6"/>
      <c r="Q25" s="33" t="s">
        <v>18</v>
      </c>
      <c r="R25" s="137">
        <f>IF(ROUNDDOWN(R22+R23+R24,-2)&gt;240000,240000,ROUNDDOWN(R22+R23+R24,-2))</f>
        <v>117100</v>
      </c>
    </row>
    <row r="26" spans="1:18" hidden="1" x14ac:dyDescent="0.15">
      <c r="A26" s="6"/>
      <c r="B26" s="69"/>
      <c r="C26" s="69"/>
      <c r="D26" s="69"/>
      <c r="E26" s="69"/>
      <c r="F26" s="69"/>
      <c r="G26" s="69"/>
      <c r="H26" s="69"/>
      <c r="I26" s="6"/>
      <c r="J26" s="6"/>
      <c r="K26" s="6"/>
      <c r="L26" s="6"/>
      <c r="M26" s="6"/>
      <c r="N26" s="6"/>
      <c r="O26" s="6"/>
      <c r="P26" s="6"/>
      <c r="Q26" s="33"/>
      <c r="R26" s="37"/>
    </row>
    <row r="27" spans="1:18" ht="17.25" hidden="1" x14ac:dyDescent="0.15">
      <c r="A27" s="148" t="s">
        <v>23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6"/>
      <c r="O27" s="6"/>
      <c r="P27" s="6"/>
      <c r="Q27" s="6"/>
      <c r="R27" s="6"/>
    </row>
    <row r="28" spans="1:18" ht="17.25" hidden="1" x14ac:dyDescent="0.15">
      <c r="A28" s="6"/>
      <c r="B28" s="141"/>
      <c r="C28" s="141"/>
      <c r="D28" s="141"/>
      <c r="E28" s="141"/>
      <c r="F28" s="141"/>
      <c r="G28" s="141"/>
      <c r="H28" s="141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7.25" hidden="1" x14ac:dyDescent="0.15">
      <c r="A29" s="6"/>
      <c r="B29" s="132" t="s">
        <v>5</v>
      </c>
      <c r="C29" s="132"/>
      <c r="D29" s="6"/>
      <c r="E29" s="150" t="s">
        <v>26</v>
      </c>
      <c r="F29" s="112"/>
      <c r="G29" s="112"/>
      <c r="H29" s="112"/>
      <c r="I29" s="112"/>
      <c r="J29" s="69"/>
      <c r="K29" s="69"/>
      <c r="L29" s="69"/>
      <c r="M29" s="151">
        <f>H15</f>
        <v>3540000</v>
      </c>
      <c r="N29" s="69" t="s">
        <v>2</v>
      </c>
      <c r="O29" s="27" t="s">
        <v>7</v>
      </c>
      <c r="P29" s="60">
        <v>1.9300000000000001E-2</v>
      </c>
      <c r="Q29" s="69" t="s">
        <v>6</v>
      </c>
      <c r="R29" s="61">
        <f>ROUNDDOWN(M29*1.93%,0)</f>
        <v>68322</v>
      </c>
    </row>
    <row r="30" spans="1:18" ht="17.25" hidden="1" x14ac:dyDescent="0.15">
      <c r="A30" s="6"/>
      <c r="B30" s="132" t="s">
        <v>0</v>
      </c>
      <c r="C30" s="132"/>
      <c r="D30" s="6"/>
      <c r="E30" s="150" t="s">
        <v>25</v>
      </c>
      <c r="F30" s="112"/>
      <c r="G30" s="112"/>
      <c r="H30" s="112"/>
      <c r="I30" s="112"/>
      <c r="J30" s="69"/>
      <c r="K30" s="69"/>
      <c r="L30" s="69"/>
      <c r="M30" s="133">
        <v>12700</v>
      </c>
      <c r="N30" s="69" t="s">
        <v>2</v>
      </c>
      <c r="O30" s="27" t="s">
        <v>10</v>
      </c>
      <c r="P30" s="134">
        <f>L15</f>
        <v>2</v>
      </c>
      <c r="Q30" s="69" t="s">
        <v>6</v>
      </c>
      <c r="R30" s="61">
        <f>M30*P30</f>
        <v>25400</v>
      </c>
    </row>
    <row r="31" spans="1:18" ht="17.25" hidden="1" x14ac:dyDescent="0.15">
      <c r="A31" s="6"/>
      <c r="B31" s="132" t="s">
        <v>22</v>
      </c>
      <c r="C31" s="132"/>
      <c r="D31" s="6"/>
      <c r="E31" s="150" t="s">
        <v>13</v>
      </c>
      <c r="F31" s="112"/>
      <c r="G31" s="112"/>
      <c r="H31" s="112"/>
      <c r="I31" s="112"/>
      <c r="J31" s="69"/>
      <c r="K31" s="69"/>
      <c r="L31" s="69"/>
      <c r="M31" s="133">
        <v>6600</v>
      </c>
      <c r="N31" s="69" t="s">
        <v>2</v>
      </c>
      <c r="O31" s="69"/>
      <c r="P31" s="134">
        <f>IF(P30&gt;0,1,0)</f>
        <v>1</v>
      </c>
      <c r="Q31" s="69" t="s">
        <v>6</v>
      </c>
      <c r="R31" s="61">
        <f>M31*P31</f>
        <v>6600</v>
      </c>
    </row>
    <row r="32" spans="1:18" ht="17.25" hidden="1" x14ac:dyDescent="0.15">
      <c r="A32" s="6"/>
      <c r="B32" s="112" t="s">
        <v>14</v>
      </c>
      <c r="C32" s="112"/>
      <c r="D32" s="69"/>
      <c r="E32" s="69"/>
      <c r="F32" s="136" t="s">
        <v>11</v>
      </c>
      <c r="G32" s="136"/>
      <c r="H32" s="136"/>
      <c r="I32" s="136"/>
      <c r="J32" s="136"/>
      <c r="K32" s="136"/>
      <c r="L32" s="136"/>
      <c r="M32" s="136"/>
      <c r="N32" s="136"/>
      <c r="O32" s="136"/>
      <c r="P32" s="6"/>
      <c r="Q32" s="33" t="s">
        <v>19</v>
      </c>
      <c r="R32" s="137">
        <f>IF(ROUNDDOWN(R29+R30+R31,-2)&gt;170000,170000,ROUNDDOWN(R29+R30+R31,-2))</f>
        <v>100300</v>
      </c>
    </row>
    <row r="33" spans="1:18" ht="28.5" customHeight="1" thickBot="1" x14ac:dyDescent="0.2"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1" t="s">
        <v>32</v>
      </c>
      <c r="P33" s="131"/>
      <c r="Q33" s="131"/>
      <c r="R33" s="131"/>
    </row>
    <row r="34" spans="1:18" ht="30" customHeight="1" thickBot="1" x14ac:dyDescent="0.2">
      <c r="B34" s="114" t="s">
        <v>33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6"/>
      <c r="O34" s="115"/>
      <c r="P34" s="115"/>
      <c r="Q34" s="108">
        <f>R32+R25+R18</f>
        <v>539100</v>
      </c>
      <c r="R34" s="109"/>
    </row>
    <row r="35" spans="1:18" ht="25.5" customHeight="1" thickBot="1" x14ac:dyDescent="0.2">
      <c r="B35" s="8"/>
      <c r="C35" s="8"/>
      <c r="D35" s="8"/>
      <c r="E35" s="8"/>
      <c r="F35" s="8"/>
      <c r="G35" s="8"/>
      <c r="H35" s="8"/>
      <c r="I35" s="6"/>
      <c r="J35" s="6"/>
      <c r="K35" s="6"/>
      <c r="L35" s="6"/>
      <c r="M35" s="107" t="s">
        <v>28</v>
      </c>
      <c r="N35" s="107"/>
      <c r="O35" s="107"/>
      <c r="P35" s="107"/>
      <c r="Q35" s="108">
        <f>Q34/12</f>
        <v>44925</v>
      </c>
      <c r="R35" s="109"/>
    </row>
    <row r="36" spans="1:18" ht="69.75" customHeight="1" x14ac:dyDescent="0.15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</row>
    <row r="37" spans="1:18" x14ac:dyDescent="0.15">
      <c r="B37" s="47" t="s">
        <v>9</v>
      </c>
    </row>
  </sheetData>
  <sheetProtection algorithmName="SHA-512" hashValue="FCa7MGYseePQBZBIOpTVtG7OidyVy10Gypsiy0Hu0QZEfO+BU1YsQ6XpywWCZqShAE+dm38gfFFBKuClUfl0Bg==" saltValue="UD1yye47gOmjOLNT7ub6iQ==" spinCount="100000" sheet="1" objects="1" scenarios="1"/>
  <protectedRanges>
    <protectedRange sqref="M15 P30:P31 P16 M29" name="範囲1"/>
  </protectedRanges>
  <mergeCells count="45">
    <mergeCell ref="A1:R4"/>
    <mergeCell ref="M35:P35"/>
    <mergeCell ref="Q35:R35"/>
    <mergeCell ref="A36:R36"/>
    <mergeCell ref="B32:C32"/>
    <mergeCell ref="F32:O32"/>
    <mergeCell ref="O33:R33"/>
    <mergeCell ref="B34:M34"/>
    <mergeCell ref="N34:P34"/>
    <mergeCell ref="Q34:R34"/>
    <mergeCell ref="B31:C31"/>
    <mergeCell ref="E31:I31"/>
    <mergeCell ref="B23:C23"/>
    <mergeCell ref="E23:F23"/>
    <mergeCell ref="I23:M23"/>
    <mergeCell ref="B24:C24"/>
    <mergeCell ref="E24:F24"/>
    <mergeCell ref="B25:C25"/>
    <mergeCell ref="F25:N25"/>
    <mergeCell ref="A27:M27"/>
    <mergeCell ref="B29:C29"/>
    <mergeCell ref="E29:I29"/>
    <mergeCell ref="B30:C30"/>
    <mergeCell ref="E30:I30"/>
    <mergeCell ref="E16:I16"/>
    <mergeCell ref="B18:C18"/>
    <mergeCell ref="F18:N18"/>
    <mergeCell ref="A20:E20"/>
    <mergeCell ref="B22:C22"/>
    <mergeCell ref="E22:F22"/>
    <mergeCell ref="I22:M22"/>
    <mergeCell ref="B17:C17"/>
    <mergeCell ref="E17:F17"/>
    <mergeCell ref="A6:C6"/>
    <mergeCell ref="O6:R6"/>
    <mergeCell ref="B8:B15"/>
    <mergeCell ref="C8:M8"/>
    <mergeCell ref="E9:F9"/>
    <mergeCell ref="E10:F10"/>
    <mergeCell ref="E11:F11"/>
    <mergeCell ref="E12:F12"/>
    <mergeCell ref="E13:F13"/>
    <mergeCell ref="E14:F14"/>
    <mergeCell ref="E15:F15"/>
    <mergeCell ref="B16:C16"/>
  </mergeCells>
  <phoneticPr fontId="1"/>
  <pageMargins left="0.70866141732283472" right="0.31496062992125984" top="1.1417322834645669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37"/>
  <sheetViews>
    <sheetView workbookViewId="0">
      <selection activeCell="A36" sqref="A36:R36"/>
    </sheetView>
  </sheetViews>
  <sheetFormatPr defaultRowHeight="13.5" x14ac:dyDescent="0.15"/>
  <cols>
    <col min="1" max="1" width="1.75" style="1" customWidth="1"/>
    <col min="2" max="2" width="13.125" style="1" customWidth="1"/>
    <col min="3" max="3" width="3.625" style="1" customWidth="1"/>
    <col min="4" max="4" width="4.875" style="1" customWidth="1"/>
    <col min="5" max="5" width="12.25" style="1" customWidth="1"/>
    <col min="6" max="6" width="11.875" style="1" customWidth="1"/>
    <col min="7" max="8" width="7.375" style="1" hidden="1" customWidth="1"/>
    <col min="9" max="9" width="6.75" style="1" customWidth="1"/>
    <col min="10" max="12" width="7.125" style="1" hidden="1" customWidth="1"/>
    <col min="13" max="13" width="11.375" style="1" customWidth="1"/>
    <col min="14" max="14" width="2.75" style="1" customWidth="1"/>
    <col min="15" max="15" width="4.25" style="1" customWidth="1"/>
    <col min="16" max="16" width="6" style="1" customWidth="1"/>
    <col min="17" max="17" width="3.25" style="1" customWidth="1"/>
    <col min="18" max="18" width="12.375" style="1" customWidth="1"/>
    <col min="19" max="23" width="9" style="1" customWidth="1"/>
    <col min="24" max="25" width="11.625" style="1" bestFit="1" customWidth="1"/>
    <col min="26" max="26" width="9" style="1" customWidth="1"/>
    <col min="27" max="16384" width="9" style="1"/>
  </cols>
  <sheetData>
    <row r="1" spans="1:25" ht="17.25" customHeight="1" x14ac:dyDescent="0.15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25" ht="9.75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25" s="2" customFormat="1" ht="14.25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25" s="2" customFormat="1" ht="12.75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25" s="2" customFormat="1" ht="9" customHeight="1" x14ac:dyDescent="0.15">
      <c r="A5" s="3"/>
      <c r="B5" s="4"/>
      <c r="C5" s="4"/>
      <c r="D5" s="4"/>
      <c r="E5" s="4"/>
      <c r="F5" s="4"/>
      <c r="G5" s="4"/>
      <c r="H5" s="4"/>
      <c r="I5" s="3"/>
      <c r="J5" s="3"/>
      <c r="K5" s="3"/>
      <c r="L5" s="3"/>
      <c r="M5" s="3"/>
      <c r="N5" s="3"/>
      <c r="O5" s="26"/>
    </row>
    <row r="6" spans="1:25" ht="16.5" customHeight="1" x14ac:dyDescent="0.15">
      <c r="A6" s="76"/>
      <c r="B6" s="77"/>
      <c r="C6" s="77"/>
      <c r="I6" s="23" t="s">
        <v>1</v>
      </c>
      <c r="M6" s="25"/>
      <c r="N6" s="126" t="s">
        <v>20</v>
      </c>
      <c r="O6" s="126"/>
      <c r="P6" s="126"/>
      <c r="Q6" s="126"/>
      <c r="R6" s="126"/>
    </row>
    <row r="7" spans="1:25" ht="3.75" hidden="1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6"/>
      <c r="P7" s="3"/>
      <c r="Q7" s="3"/>
      <c r="R7" s="3"/>
      <c r="X7" s="42"/>
      <c r="Y7" s="42"/>
    </row>
    <row r="8" spans="1:25" ht="15" customHeight="1" x14ac:dyDescent="0.15">
      <c r="B8" s="6"/>
      <c r="C8" s="117"/>
      <c r="D8" s="80"/>
      <c r="E8" s="81"/>
      <c r="F8" s="81"/>
      <c r="G8" s="81"/>
      <c r="H8" s="81"/>
      <c r="I8" s="81"/>
      <c r="J8" s="81"/>
      <c r="K8" s="81"/>
      <c r="L8" s="81"/>
      <c r="M8" s="118"/>
      <c r="N8" s="7"/>
      <c r="O8" s="7"/>
      <c r="P8" s="6"/>
      <c r="Q8" s="6"/>
      <c r="R8" s="37"/>
      <c r="X8" s="42"/>
      <c r="Y8" s="42"/>
    </row>
    <row r="9" spans="1:25" ht="15" customHeight="1" thickBot="1" x14ac:dyDescent="0.2">
      <c r="B9" s="6"/>
      <c r="C9" s="62" t="s">
        <v>4</v>
      </c>
      <c r="D9" s="69" t="s">
        <v>8</v>
      </c>
      <c r="E9" s="123" t="s">
        <v>31</v>
      </c>
      <c r="F9" s="112"/>
      <c r="G9" s="6"/>
      <c r="H9" s="6"/>
      <c r="I9" s="6"/>
      <c r="J9" s="6"/>
      <c r="K9" s="6"/>
      <c r="L9" s="6"/>
      <c r="M9" s="63" t="s">
        <v>24</v>
      </c>
      <c r="N9" s="7"/>
      <c r="O9" s="7"/>
      <c r="P9" s="8"/>
      <c r="Q9" s="6"/>
      <c r="R9" s="37"/>
      <c r="X9" s="43"/>
      <c r="Y9" s="43"/>
    </row>
    <row r="10" spans="1:25" ht="15" customHeight="1" x14ac:dyDescent="0.15">
      <c r="B10" s="6"/>
      <c r="C10" s="64">
        <v>1</v>
      </c>
      <c r="D10" s="51"/>
      <c r="E10" s="163"/>
      <c r="F10" s="164"/>
      <c r="G10" s="57">
        <f>M10*IF(D10&gt;64,0,1)</f>
        <v>0</v>
      </c>
      <c r="H10" s="58">
        <f>G10*IF(D10&lt;40,0,1)</f>
        <v>0</v>
      </c>
      <c r="I10" s="6"/>
      <c r="J10" s="6">
        <f>IF(D10&gt;0,1,0)</f>
        <v>0</v>
      </c>
      <c r="K10" s="6">
        <f>IF(D10&lt;65,1,0)</f>
        <v>1</v>
      </c>
      <c r="L10" s="6">
        <f>K10*IF(D10&lt;40,0,1)</f>
        <v>0</v>
      </c>
      <c r="M10" s="65">
        <f>IF(E10&gt;=24000000,E10,IF((E10+F10-430000)&lt;0,0,(E10+F10-430000)))</f>
        <v>0</v>
      </c>
      <c r="N10" s="7"/>
      <c r="O10" s="7"/>
      <c r="P10" s="8"/>
      <c r="Q10" s="6"/>
      <c r="R10" s="37"/>
      <c r="X10" s="42"/>
      <c r="Y10" s="42"/>
    </row>
    <row r="11" spans="1:25" ht="15" customHeight="1" x14ac:dyDescent="0.15">
      <c r="B11" s="6"/>
      <c r="C11" s="64">
        <v>2</v>
      </c>
      <c r="D11" s="52"/>
      <c r="E11" s="124"/>
      <c r="F11" s="165"/>
      <c r="G11" s="57">
        <f>M11*IF(D11&gt;64,0,1)</f>
        <v>0</v>
      </c>
      <c r="H11" s="58">
        <f>G11*IF(D11&lt;40,0,1)</f>
        <v>0</v>
      </c>
      <c r="I11" s="6"/>
      <c r="J11" s="6">
        <f>IF(D11&gt;0,1,0)</f>
        <v>0</v>
      </c>
      <c r="K11" s="6">
        <f>IF(D11&lt;65,1,0)</f>
        <v>1</v>
      </c>
      <c r="L11" s="6">
        <f>K11*IF(D11&lt;40,0,1)</f>
        <v>0</v>
      </c>
      <c r="M11" s="65">
        <f>IF(E11&gt;=24000000,E11,IF((E11+F11-430000)&lt;0,0,(E11+F11-430000)))</f>
        <v>0</v>
      </c>
      <c r="N11" s="7"/>
      <c r="O11" s="7"/>
      <c r="P11" s="8"/>
      <c r="Q11" s="6"/>
      <c r="R11" s="37"/>
      <c r="X11" s="42"/>
      <c r="Y11" s="42"/>
    </row>
    <row r="12" spans="1:25" ht="15" customHeight="1" x14ac:dyDescent="0.15">
      <c r="B12" s="6"/>
      <c r="C12" s="64">
        <v>3</v>
      </c>
      <c r="D12" s="52"/>
      <c r="E12" s="124"/>
      <c r="F12" s="165"/>
      <c r="G12" s="57">
        <f>M12*IF(D12&gt;64,0,1)</f>
        <v>0</v>
      </c>
      <c r="H12" s="58">
        <f>G12*IF(D12&lt;40,0,1)</f>
        <v>0</v>
      </c>
      <c r="I12" s="6"/>
      <c r="J12" s="6">
        <f>IF(D12&gt;0,1,0)</f>
        <v>0</v>
      </c>
      <c r="K12" s="6">
        <f>IF(D12&lt;65,1,0)</f>
        <v>1</v>
      </c>
      <c r="L12" s="6">
        <f>K12*IF(D12&lt;40,0,1)</f>
        <v>0</v>
      </c>
      <c r="M12" s="65">
        <f t="shared" ref="M12:M14" si="0">IF(E12&gt;=24000000,E12,IF((E12+F12-430000)&lt;0,0,(E12+F12-430000)))</f>
        <v>0</v>
      </c>
      <c r="N12" s="7"/>
      <c r="O12" s="7"/>
      <c r="P12" s="8"/>
      <c r="Q12" s="6"/>
      <c r="R12" s="37"/>
      <c r="T12" s="41"/>
      <c r="U12" s="41"/>
    </row>
    <row r="13" spans="1:25" ht="15" customHeight="1" x14ac:dyDescent="0.15">
      <c r="B13" s="6"/>
      <c r="C13" s="64">
        <v>4</v>
      </c>
      <c r="D13" s="52"/>
      <c r="E13" s="124"/>
      <c r="F13" s="165"/>
      <c r="G13" s="57">
        <f>M13*IF(D13&gt;64,0,1)</f>
        <v>0</v>
      </c>
      <c r="H13" s="58">
        <f>G13*IF(D13&lt;40,0,1)</f>
        <v>0</v>
      </c>
      <c r="I13" s="6"/>
      <c r="J13" s="6">
        <f>IF(D13&gt;0,1,0)</f>
        <v>0</v>
      </c>
      <c r="K13" s="6">
        <f>IF(D13&lt;65,1,0)</f>
        <v>1</v>
      </c>
      <c r="L13" s="6">
        <f>K13*IF(D13&lt;40,0,1)</f>
        <v>0</v>
      </c>
      <c r="M13" s="65">
        <f t="shared" si="0"/>
        <v>0</v>
      </c>
      <c r="N13" s="7"/>
      <c r="O13" s="7"/>
      <c r="P13" s="8"/>
      <c r="Q13" s="6"/>
      <c r="R13" s="37"/>
    </row>
    <row r="14" spans="1:25" ht="15" customHeight="1" thickBot="1" x14ac:dyDescent="0.2">
      <c r="B14" s="6"/>
      <c r="C14" s="18">
        <v>5</v>
      </c>
      <c r="D14" s="53"/>
      <c r="E14" s="166"/>
      <c r="F14" s="167"/>
      <c r="G14" s="66">
        <f>M14*IF(D14&gt;64,0,1)</f>
        <v>0</v>
      </c>
      <c r="H14" s="67">
        <f>G14*IF(D14&lt;40,0,1)</f>
        <v>0</v>
      </c>
      <c r="I14" s="70"/>
      <c r="J14" s="70">
        <f>IF(D14&gt;0,1,0)</f>
        <v>0</v>
      </c>
      <c r="K14" s="70">
        <f>IF(D14&lt;65,1,0)</f>
        <v>1</v>
      </c>
      <c r="L14" s="70">
        <f>K14*IF(D14&lt;40,0,1)</f>
        <v>0</v>
      </c>
      <c r="M14" s="68">
        <f t="shared" si="0"/>
        <v>0</v>
      </c>
      <c r="N14" s="7"/>
      <c r="O14" s="7"/>
      <c r="P14" s="8"/>
      <c r="Q14" s="6"/>
      <c r="R14" s="37"/>
    </row>
    <row r="15" spans="1:25" ht="25.5" hidden="1" customHeight="1" x14ac:dyDescent="0.15">
      <c r="B15" s="6"/>
      <c r="C15" s="7" t="s">
        <v>16</v>
      </c>
      <c r="D15" s="7"/>
      <c r="E15" s="125">
        <f>SUM(F10:F14)</f>
        <v>0</v>
      </c>
      <c r="F15" s="125"/>
      <c r="G15" s="6"/>
      <c r="H15" s="6">
        <f>SUM(H10:H14)</f>
        <v>0</v>
      </c>
      <c r="I15" s="6"/>
      <c r="J15" s="6">
        <f>SUM(J10:J14)</f>
        <v>0</v>
      </c>
      <c r="K15" s="6">
        <f>SUM(K10:K14)</f>
        <v>5</v>
      </c>
      <c r="L15" s="6">
        <f>SUM(L10:L14)</f>
        <v>0</v>
      </c>
      <c r="M15" s="59">
        <f>SUM(M10:M14)</f>
        <v>0</v>
      </c>
      <c r="N15" s="7" t="s">
        <v>2</v>
      </c>
      <c r="O15" s="27" t="s">
        <v>7</v>
      </c>
      <c r="P15" s="60">
        <v>6.7199999999999996E-2</v>
      </c>
      <c r="Q15" s="7" t="s">
        <v>6</v>
      </c>
      <c r="R15" s="61">
        <f>ROUNDDOWN(M15*6.72%,0)</f>
        <v>0</v>
      </c>
    </row>
    <row r="16" spans="1:25" ht="24.75" hidden="1" customHeight="1" x14ac:dyDescent="0.15">
      <c r="B16" s="119" t="s">
        <v>0</v>
      </c>
      <c r="C16" s="120"/>
      <c r="D16" s="14"/>
      <c r="E16" s="121" t="s">
        <v>12</v>
      </c>
      <c r="F16" s="122"/>
      <c r="G16" s="122"/>
      <c r="H16" s="122"/>
      <c r="I16" s="122"/>
      <c r="J16" s="44"/>
      <c r="K16" s="44"/>
      <c r="L16" s="44"/>
      <c r="M16" s="56">
        <v>30700</v>
      </c>
      <c r="N16" s="11" t="s">
        <v>2</v>
      </c>
      <c r="O16" s="27" t="s">
        <v>10</v>
      </c>
      <c r="P16" s="29">
        <f>J15</f>
        <v>0</v>
      </c>
      <c r="Q16" s="11" t="s">
        <v>6</v>
      </c>
      <c r="R16" s="34">
        <f>M16*P16</f>
        <v>0</v>
      </c>
    </row>
    <row r="17" spans="1:18" ht="24.75" hidden="1" customHeight="1" x14ac:dyDescent="0.15">
      <c r="B17" s="71" t="s">
        <v>22</v>
      </c>
      <c r="C17" s="72"/>
      <c r="D17" s="9"/>
      <c r="E17" s="73" t="s">
        <v>21</v>
      </c>
      <c r="F17" s="74"/>
      <c r="G17" s="14"/>
      <c r="H17" s="18"/>
      <c r="I17" s="19"/>
      <c r="J17" s="19"/>
      <c r="K17" s="19"/>
      <c r="L17" s="19"/>
      <c r="M17" s="24">
        <v>22500</v>
      </c>
      <c r="N17" s="11" t="s">
        <v>2</v>
      </c>
      <c r="O17" s="10"/>
      <c r="P17" s="30">
        <f>IF(P16&gt;0,1,0)</f>
        <v>0</v>
      </c>
      <c r="Q17" s="11" t="s">
        <v>6</v>
      </c>
      <c r="R17" s="35">
        <f>M17*P17</f>
        <v>0</v>
      </c>
    </row>
    <row r="18" spans="1:18" ht="30" hidden="1" customHeight="1" x14ac:dyDescent="0.15">
      <c r="B18" s="92" t="s">
        <v>14</v>
      </c>
      <c r="C18" s="74"/>
      <c r="D18" s="11"/>
      <c r="E18" s="11"/>
      <c r="F18" s="93" t="s">
        <v>27</v>
      </c>
      <c r="G18" s="93"/>
      <c r="H18" s="93"/>
      <c r="I18" s="93"/>
      <c r="J18" s="93"/>
      <c r="K18" s="93"/>
      <c r="L18" s="93"/>
      <c r="M18" s="93"/>
      <c r="N18" s="93"/>
      <c r="O18" s="14"/>
      <c r="P18" s="14"/>
      <c r="Q18" s="32" t="s">
        <v>15</v>
      </c>
      <c r="R18" s="36">
        <f>IF(ROUNDDOWN(R15+R16+R17,-2)&gt;650000,650000,ROUNDDOWN(R15+R16+R17,-2))</f>
        <v>0</v>
      </c>
    </row>
    <row r="19" spans="1:18" ht="9" hidden="1" customHeight="1" x14ac:dyDescent="0.1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37"/>
    </row>
    <row r="20" spans="1:18" ht="17.25" hidden="1" x14ac:dyDescent="0.15">
      <c r="A20" s="94" t="s">
        <v>17</v>
      </c>
      <c r="B20" s="95"/>
      <c r="C20" s="95"/>
      <c r="D20" s="95"/>
      <c r="E20" s="96"/>
      <c r="F20" s="6"/>
    </row>
    <row r="21" spans="1:18" ht="4.5" hidden="1" customHeight="1" x14ac:dyDescent="0.15">
      <c r="B21" s="3"/>
      <c r="C21" s="3"/>
      <c r="D21" s="3"/>
      <c r="E21" s="3"/>
      <c r="F21" s="3"/>
      <c r="G21" s="3"/>
      <c r="H21" s="3"/>
    </row>
    <row r="22" spans="1:18" ht="25.5" hidden="1" customHeight="1" x14ac:dyDescent="0.15">
      <c r="B22" s="71" t="s">
        <v>5</v>
      </c>
      <c r="C22" s="72"/>
      <c r="D22" s="9"/>
      <c r="E22" s="73" t="s">
        <v>3</v>
      </c>
      <c r="F22" s="74"/>
      <c r="G22" s="15"/>
      <c r="H22" s="5"/>
      <c r="I22" s="97">
        <f>M15</f>
        <v>0</v>
      </c>
      <c r="J22" s="98"/>
      <c r="K22" s="98"/>
      <c r="L22" s="98"/>
      <c r="M22" s="99"/>
      <c r="N22" s="10" t="s">
        <v>2</v>
      </c>
      <c r="O22" s="28" t="s">
        <v>7</v>
      </c>
      <c r="P22" s="31">
        <v>2.46E-2</v>
      </c>
      <c r="Q22" s="10" t="s">
        <v>6</v>
      </c>
      <c r="R22" s="38">
        <f>ROUNDDOWN(I22*2.46%,0)</f>
        <v>0</v>
      </c>
    </row>
    <row r="23" spans="1:18" ht="29.25" hidden="1" customHeight="1" x14ac:dyDescent="0.15">
      <c r="B23" s="71" t="s">
        <v>0</v>
      </c>
      <c r="C23" s="72"/>
      <c r="D23" s="9"/>
      <c r="E23" s="73" t="s">
        <v>12</v>
      </c>
      <c r="F23" s="74"/>
      <c r="G23" s="15"/>
      <c r="H23" s="5"/>
      <c r="I23" s="103">
        <v>11000</v>
      </c>
      <c r="J23" s="104"/>
      <c r="K23" s="104"/>
      <c r="L23" s="104"/>
      <c r="M23" s="105"/>
      <c r="N23" s="10" t="s">
        <v>2</v>
      </c>
      <c r="O23" s="28" t="s">
        <v>10</v>
      </c>
      <c r="P23" s="30">
        <f>P16</f>
        <v>0</v>
      </c>
      <c r="Q23" s="10" t="s">
        <v>6</v>
      </c>
      <c r="R23" s="38">
        <f>I23*P23</f>
        <v>0</v>
      </c>
    </row>
    <row r="24" spans="1:18" ht="29.25" hidden="1" customHeight="1" x14ac:dyDescent="0.15">
      <c r="B24" s="71" t="s">
        <v>22</v>
      </c>
      <c r="C24" s="72"/>
      <c r="D24" s="9"/>
      <c r="E24" s="73" t="s">
        <v>21</v>
      </c>
      <c r="F24" s="74"/>
      <c r="G24" s="16"/>
      <c r="H24" s="6"/>
      <c r="I24" s="20"/>
      <c r="J24" s="22"/>
      <c r="K24" s="22"/>
      <c r="L24" s="22"/>
      <c r="M24" s="24">
        <v>8100</v>
      </c>
      <c r="N24" s="10" t="s">
        <v>2</v>
      </c>
      <c r="O24" s="10"/>
      <c r="P24" s="30">
        <f>IF(P23&gt;0,1,0)</f>
        <v>0</v>
      </c>
      <c r="Q24" s="10" t="s">
        <v>6</v>
      </c>
      <c r="R24" s="39">
        <f>M24*P24</f>
        <v>0</v>
      </c>
    </row>
    <row r="25" spans="1:18" ht="26.25" hidden="1" customHeight="1" x14ac:dyDescent="0.15">
      <c r="B25" s="92" t="s">
        <v>14</v>
      </c>
      <c r="C25" s="74"/>
      <c r="D25" s="11"/>
      <c r="E25" s="11"/>
      <c r="F25" s="106" t="s">
        <v>30</v>
      </c>
      <c r="G25" s="106"/>
      <c r="H25" s="106"/>
      <c r="I25" s="106"/>
      <c r="J25" s="106"/>
      <c r="K25" s="106"/>
      <c r="L25" s="106"/>
      <c r="M25" s="106"/>
      <c r="N25" s="106"/>
      <c r="O25" s="14"/>
      <c r="P25" s="14"/>
      <c r="Q25" s="32" t="s">
        <v>18</v>
      </c>
      <c r="R25" s="36">
        <f>IF(ROUNDDOWN(R22+R23+R24,-2)&gt;240000,240000,ROUNDDOWN(R22+R23+R24,-2))</f>
        <v>0</v>
      </c>
    </row>
    <row r="26" spans="1:18" hidden="1" x14ac:dyDescent="0.15">
      <c r="B26" s="7"/>
      <c r="C26" s="7"/>
      <c r="D26" s="7"/>
      <c r="E26" s="7"/>
      <c r="F26" s="7"/>
      <c r="G26" s="7"/>
      <c r="H26" s="7"/>
      <c r="I26" s="6"/>
      <c r="J26" s="6"/>
      <c r="K26" s="6"/>
      <c r="L26" s="6"/>
      <c r="M26" s="6"/>
      <c r="N26" s="6"/>
      <c r="O26" s="6"/>
      <c r="P26" s="6"/>
      <c r="Q26" s="33"/>
      <c r="R26" s="37"/>
    </row>
    <row r="27" spans="1:18" ht="17.25" hidden="1" x14ac:dyDescent="0.15">
      <c r="A27" s="76" t="s">
        <v>23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</row>
    <row r="28" spans="1:18" ht="4.5" hidden="1" customHeight="1" x14ac:dyDescent="0.15">
      <c r="B28" s="3"/>
      <c r="C28" s="3"/>
      <c r="D28" s="3"/>
      <c r="E28" s="3"/>
      <c r="F28" s="3"/>
      <c r="G28" s="3"/>
      <c r="H28" s="3"/>
    </row>
    <row r="29" spans="1:18" ht="23.25" hidden="1" customHeight="1" x14ac:dyDescent="0.15">
      <c r="B29" s="100" t="s">
        <v>5</v>
      </c>
      <c r="C29" s="71"/>
      <c r="D29" s="9"/>
      <c r="E29" s="101" t="s">
        <v>26</v>
      </c>
      <c r="F29" s="102"/>
      <c r="G29" s="102"/>
      <c r="H29" s="102"/>
      <c r="I29" s="92"/>
      <c r="J29" s="10"/>
      <c r="K29" s="10"/>
      <c r="L29" s="10"/>
      <c r="M29" s="21">
        <f>H15</f>
        <v>0</v>
      </c>
      <c r="N29" s="10" t="s">
        <v>2</v>
      </c>
      <c r="O29" s="28" t="s">
        <v>7</v>
      </c>
      <c r="P29" s="31">
        <v>1.9300000000000001E-2</v>
      </c>
      <c r="Q29" s="10" t="s">
        <v>6</v>
      </c>
      <c r="R29" s="38">
        <f>ROUNDDOWN(M29*1.93%,0)</f>
        <v>0</v>
      </c>
    </row>
    <row r="30" spans="1:18" ht="29.25" hidden="1" customHeight="1" x14ac:dyDescent="0.15">
      <c r="B30" s="100" t="s">
        <v>0</v>
      </c>
      <c r="C30" s="71"/>
      <c r="D30" s="9"/>
      <c r="E30" s="101" t="s">
        <v>25</v>
      </c>
      <c r="F30" s="102"/>
      <c r="G30" s="102"/>
      <c r="H30" s="102"/>
      <c r="I30" s="92"/>
      <c r="J30" s="10"/>
      <c r="K30" s="10"/>
      <c r="L30" s="10"/>
      <c r="M30" s="24">
        <v>12700</v>
      </c>
      <c r="N30" s="10" t="s">
        <v>2</v>
      </c>
      <c r="O30" s="28" t="s">
        <v>10</v>
      </c>
      <c r="P30" s="30">
        <f>L15</f>
        <v>0</v>
      </c>
      <c r="Q30" s="10" t="s">
        <v>6</v>
      </c>
      <c r="R30" s="34">
        <f>M30*P30</f>
        <v>0</v>
      </c>
    </row>
    <row r="31" spans="1:18" ht="27.75" hidden="1" customHeight="1" x14ac:dyDescent="0.15">
      <c r="B31" s="100" t="s">
        <v>22</v>
      </c>
      <c r="C31" s="71"/>
      <c r="D31" s="9"/>
      <c r="E31" s="101" t="s">
        <v>13</v>
      </c>
      <c r="F31" s="102"/>
      <c r="G31" s="102"/>
      <c r="H31" s="102"/>
      <c r="I31" s="92"/>
      <c r="J31" s="10"/>
      <c r="K31" s="10"/>
      <c r="L31" s="10"/>
      <c r="M31" s="24">
        <v>6600</v>
      </c>
      <c r="N31" s="11" t="s">
        <v>2</v>
      </c>
      <c r="O31" s="10"/>
      <c r="P31" s="30">
        <f>IF(P30&gt;0,1,0)</f>
        <v>0</v>
      </c>
      <c r="Q31" s="10" t="s">
        <v>6</v>
      </c>
      <c r="R31" s="40">
        <f>M31*P31</f>
        <v>0</v>
      </c>
    </row>
    <row r="32" spans="1:18" ht="26.25" hidden="1" customHeight="1" x14ac:dyDescent="0.15">
      <c r="B32" s="111" t="s">
        <v>14</v>
      </c>
      <c r="C32" s="112"/>
      <c r="D32" s="7"/>
      <c r="E32" s="7"/>
      <c r="F32" s="113" t="s">
        <v>11</v>
      </c>
      <c r="G32" s="113"/>
      <c r="H32" s="113"/>
      <c r="I32" s="113"/>
      <c r="J32" s="113"/>
      <c r="K32" s="113"/>
      <c r="L32" s="113"/>
      <c r="M32" s="113"/>
      <c r="N32" s="113"/>
      <c r="O32" s="113"/>
      <c r="P32" s="6"/>
      <c r="Q32" s="54" t="s">
        <v>19</v>
      </c>
      <c r="R32" s="55">
        <f>IF(ROUNDDOWN(R29+R30+R31,-2)&gt;170000,170000,ROUNDDOWN(R29+R30+R31,-2))</f>
        <v>0</v>
      </c>
    </row>
    <row r="33" spans="1:18" ht="31.5" customHeight="1" thickBo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27" t="s">
        <v>32</v>
      </c>
      <c r="P33" s="127"/>
      <c r="Q33" s="127"/>
      <c r="R33" s="127"/>
    </row>
    <row r="34" spans="1:18" ht="30" customHeight="1" thickBot="1" x14ac:dyDescent="0.2">
      <c r="B34" s="114" t="s">
        <v>33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6"/>
      <c r="O34" s="115"/>
      <c r="P34" s="115"/>
      <c r="Q34" s="108">
        <f>R32+R25+R18</f>
        <v>0</v>
      </c>
      <c r="R34" s="109"/>
    </row>
    <row r="35" spans="1:18" ht="25.5" customHeight="1" thickBot="1" x14ac:dyDescent="0.2">
      <c r="B35" s="8"/>
      <c r="C35" s="8"/>
      <c r="D35" s="8"/>
      <c r="E35" s="8"/>
      <c r="F35" s="8"/>
      <c r="G35" s="8"/>
      <c r="H35" s="8"/>
      <c r="I35" s="6"/>
      <c r="J35" s="6"/>
      <c r="K35" s="6"/>
      <c r="L35" s="6"/>
      <c r="M35" s="107" t="s">
        <v>28</v>
      </c>
      <c r="N35" s="107"/>
      <c r="O35" s="107"/>
      <c r="P35" s="107"/>
      <c r="Q35" s="108">
        <f>Q34/12</f>
        <v>0</v>
      </c>
      <c r="R35" s="109"/>
    </row>
    <row r="36" spans="1:18" ht="69.75" customHeight="1" x14ac:dyDescent="0.15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</row>
    <row r="37" spans="1:18" x14ac:dyDescent="0.15">
      <c r="B37" s="1" t="s">
        <v>9</v>
      </c>
    </row>
  </sheetData>
  <protectedRanges>
    <protectedRange sqref="M15 P30:P31 P16 M29" name="範囲1"/>
  </protectedRanges>
  <mergeCells count="44">
    <mergeCell ref="M35:P35"/>
    <mergeCell ref="Q35:R35"/>
    <mergeCell ref="A36:R36"/>
    <mergeCell ref="B32:C32"/>
    <mergeCell ref="F32:O32"/>
    <mergeCell ref="O33:R33"/>
    <mergeCell ref="B34:M34"/>
    <mergeCell ref="N34:P34"/>
    <mergeCell ref="Q34:R34"/>
    <mergeCell ref="B29:C29"/>
    <mergeCell ref="E29:I29"/>
    <mergeCell ref="B30:C30"/>
    <mergeCell ref="E30:I30"/>
    <mergeCell ref="B31:C31"/>
    <mergeCell ref="E31:I31"/>
    <mergeCell ref="B24:C24"/>
    <mergeCell ref="E24:F24"/>
    <mergeCell ref="B25:C25"/>
    <mergeCell ref="F25:N25"/>
    <mergeCell ref="A27:M27"/>
    <mergeCell ref="B22:C22"/>
    <mergeCell ref="E22:F22"/>
    <mergeCell ref="I22:M22"/>
    <mergeCell ref="B23:C23"/>
    <mergeCell ref="E23:F23"/>
    <mergeCell ref="I23:M23"/>
    <mergeCell ref="B17:C17"/>
    <mergeCell ref="E17:F17"/>
    <mergeCell ref="B18:C18"/>
    <mergeCell ref="F18:N18"/>
    <mergeCell ref="A20:E20"/>
    <mergeCell ref="A6:C6"/>
    <mergeCell ref="C8:M8"/>
    <mergeCell ref="B16:C16"/>
    <mergeCell ref="E16:I16"/>
    <mergeCell ref="E9:F9"/>
    <mergeCell ref="E10:F10"/>
    <mergeCell ref="E11:F11"/>
    <mergeCell ref="E12:F12"/>
    <mergeCell ref="E13:F13"/>
    <mergeCell ref="E14:F14"/>
    <mergeCell ref="E15:F15"/>
    <mergeCell ref="N6:R6"/>
    <mergeCell ref="A1:R4"/>
  </mergeCells>
  <phoneticPr fontId="1"/>
  <pageMargins left="0.70866141732283472" right="0.31496062992125984" top="1.1417322834645669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年齢と所得を入力してください</vt:lpstr>
      <vt:lpstr>記入例!Print_Area</vt:lpstr>
      <vt:lpstr>年齢と所得を入力してください!Print_Area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川島 豪</cp:lastModifiedBy>
  <cp:lastPrinted>2024-08-27T06:12:23Z</cp:lastPrinted>
  <dcterms:created xsi:type="dcterms:W3CDTF">2014-04-14T05:51:21Z</dcterms:created>
  <dcterms:modified xsi:type="dcterms:W3CDTF">2024-09-20T02:57:46Z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2023-10-18T03:25:46Z</vt:filetime>
  </property>
</Properties>
</file>