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Z:\03）　環境\だ）    脱炭素\こ）公共施設の脱炭素化に向けて\R7事業\01_【総合斎苑わかくさ】太陽光発電設備等設置\01_仕様書等\"/>
    </mc:Choice>
  </mc:AlternateContent>
  <bookViews>
    <workbookView xWindow="-28920" yWindow="-1995" windowWidth="29040" windowHeight="17640" tabRatio="777"/>
  </bookViews>
  <sheets>
    <sheet name="総合斎苑わかくさ" sheetId="29" r:id="rId1"/>
  </sheets>
  <definedNames>
    <definedName name="_xlnm.Print_Area" localSheetId="0">総合斎苑わかくさ!$A$1:$T$50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9" l="1"/>
  <c r="S10" i="29"/>
  <c r="H39" i="29" l="1"/>
  <c r="H29" i="29" l="1"/>
  <c r="D17" i="29" l="1"/>
  <c r="J8" i="29"/>
  <c r="K8" i="29"/>
  <c r="L8" i="29"/>
  <c r="M8" i="29"/>
  <c r="N8" i="29"/>
  <c r="O8" i="29"/>
  <c r="P8" i="29"/>
  <c r="Q8" i="29"/>
  <c r="R8" i="29"/>
  <c r="S8" i="29"/>
  <c r="H8" i="29"/>
  <c r="I8" i="29"/>
  <c r="H7" i="29"/>
  <c r="H22" i="29"/>
  <c r="S40" i="29"/>
  <c r="R40" i="29"/>
  <c r="Q40" i="29"/>
  <c r="P40" i="29"/>
  <c r="O40" i="29"/>
  <c r="N40" i="29"/>
  <c r="M40" i="29"/>
  <c r="L40" i="29"/>
  <c r="K40" i="29"/>
  <c r="J40" i="29"/>
  <c r="I40" i="29"/>
  <c r="H40" i="29"/>
  <c r="T40" i="29" s="1"/>
  <c r="S39" i="29"/>
  <c r="S41" i="29" s="1"/>
  <c r="R39" i="29"/>
  <c r="R41" i="29" s="1"/>
  <c r="R42" i="29" s="1"/>
  <c r="Q39" i="29"/>
  <c r="Q41" i="29" s="1"/>
  <c r="P39" i="29"/>
  <c r="P41" i="29" s="1"/>
  <c r="O39" i="29"/>
  <c r="O41" i="29" s="1"/>
  <c r="N39" i="29"/>
  <c r="N41" i="29" s="1"/>
  <c r="M39" i="29"/>
  <c r="M41" i="29" s="1"/>
  <c r="L39" i="29"/>
  <c r="L41" i="29" s="1"/>
  <c r="K39" i="29"/>
  <c r="K41" i="29" s="1"/>
  <c r="J39" i="29"/>
  <c r="J41" i="29" s="1"/>
  <c r="J42" i="29" s="1"/>
  <c r="I39" i="29"/>
  <c r="I41" i="29" s="1"/>
  <c r="S38" i="29"/>
  <c r="R38" i="29"/>
  <c r="Q38" i="29"/>
  <c r="P38" i="29"/>
  <c r="O38" i="29"/>
  <c r="N38" i="29"/>
  <c r="M38" i="29"/>
  <c r="L38" i="29"/>
  <c r="K38" i="29"/>
  <c r="J38" i="29"/>
  <c r="I38" i="29"/>
  <c r="H38" i="29"/>
  <c r="T37" i="29"/>
  <c r="H46" i="29" s="1"/>
  <c r="T36" i="29"/>
  <c r="D36" i="29" s="1"/>
  <c r="H6" i="29"/>
  <c r="I20" i="29"/>
  <c r="J20" i="29"/>
  <c r="K20" i="29"/>
  <c r="L20" i="29"/>
  <c r="M20" i="29"/>
  <c r="N20" i="29"/>
  <c r="O20" i="29"/>
  <c r="P20" i="29"/>
  <c r="Q20" i="29"/>
  <c r="R20" i="29"/>
  <c r="S20" i="29"/>
  <c r="H20" i="29"/>
  <c r="H48" i="29" l="1"/>
  <c r="T39" i="29"/>
  <c r="H41" i="29"/>
  <c r="T41" i="29" s="1"/>
  <c r="O42" i="29"/>
  <c r="H42" i="29"/>
  <c r="T42" i="29" s="1"/>
  <c r="S44" i="29" s="1"/>
  <c r="P42" i="29"/>
  <c r="I42" i="29"/>
  <c r="Q42" i="29"/>
  <c r="K42" i="29"/>
  <c r="S42" i="29"/>
  <c r="H47" i="29"/>
  <c r="L42" i="29"/>
  <c r="M42" i="29"/>
  <c r="N42" i="29"/>
  <c r="T38" i="29"/>
  <c r="D39" i="29" s="1"/>
  <c r="D41" i="29" s="1"/>
  <c r="S22" i="29"/>
  <c r="R22" i="29"/>
  <c r="Q22" i="29"/>
  <c r="P22" i="29"/>
  <c r="O22" i="29"/>
  <c r="N22" i="29"/>
  <c r="M22" i="29"/>
  <c r="L22" i="29"/>
  <c r="K22" i="29"/>
  <c r="J22" i="29"/>
  <c r="I22" i="29"/>
  <c r="S7" i="29"/>
  <c r="R7" i="29"/>
  <c r="Q7" i="29"/>
  <c r="P7" i="29"/>
  <c r="O7" i="29"/>
  <c r="N7" i="29"/>
  <c r="M7" i="29"/>
  <c r="L7" i="29"/>
  <c r="K7" i="29"/>
  <c r="J7" i="29"/>
  <c r="T7" i="29" s="1"/>
  <c r="I7" i="29"/>
  <c r="S21" i="29" l="1"/>
  <c r="R21" i="29"/>
  <c r="Q21" i="29"/>
  <c r="P21" i="29"/>
  <c r="P23" i="29" s="1"/>
  <c r="O21" i="29"/>
  <c r="N21" i="29"/>
  <c r="M21" i="29"/>
  <c r="L21" i="29"/>
  <c r="K21" i="29"/>
  <c r="J21" i="29"/>
  <c r="I21" i="29"/>
  <c r="I23" i="29" s="1"/>
  <c r="H21" i="29"/>
  <c r="I6" i="29"/>
  <c r="S19" i="29"/>
  <c r="R19" i="29"/>
  <c r="Q19" i="29"/>
  <c r="P19" i="29"/>
  <c r="O19" i="29"/>
  <c r="N19" i="29"/>
  <c r="M19" i="29"/>
  <c r="L19" i="29"/>
  <c r="K19" i="29"/>
  <c r="J19" i="29"/>
  <c r="I19" i="29"/>
  <c r="H19" i="29"/>
  <c r="T18" i="29"/>
  <c r="H27" i="29" s="1"/>
  <c r="H28" i="29" s="1"/>
  <c r="T17" i="29"/>
  <c r="T5" i="29"/>
  <c r="S6" i="29"/>
  <c r="R6" i="29"/>
  <c r="Q6" i="29"/>
  <c r="P6" i="29"/>
  <c r="O6" i="29"/>
  <c r="N6" i="29"/>
  <c r="M6" i="29"/>
  <c r="L6" i="29"/>
  <c r="K6" i="29"/>
  <c r="J6" i="29"/>
  <c r="O23" i="29" l="1"/>
  <c r="H23" i="29"/>
  <c r="L23" i="29"/>
  <c r="M23" i="29"/>
  <c r="N23" i="29"/>
  <c r="T6" i="29"/>
  <c r="J23" i="29"/>
  <c r="K23" i="29"/>
  <c r="S23" i="29"/>
  <c r="Q23" i="29"/>
  <c r="R23" i="29"/>
  <c r="T21" i="29"/>
  <c r="T19" i="29"/>
  <c r="D20" i="29" s="1"/>
  <c r="D22" i="29" s="1"/>
  <c r="T8" i="29" l="1"/>
  <c r="S47" i="29" s="1"/>
  <c r="T22" i="29"/>
  <c r="T23" i="29"/>
  <c r="S25" i="29" s="1"/>
  <c r="T20" i="29"/>
  <c r="S28" i="29" l="1"/>
</calcChain>
</file>

<file path=xl/comments1.xml><?xml version="1.0" encoding="utf-8"?>
<comments xmlns="http://schemas.openxmlformats.org/spreadsheetml/2006/main">
  <authors>
    <author>河村　茂範</author>
  </authors>
  <commentList>
    <comment ref="D23" authorId="0" shapeId="0">
      <text>
        <r>
          <rPr>
            <b/>
            <sz val="9"/>
            <color indexed="81"/>
            <rFont val="MS P ゴシック"/>
            <family val="3"/>
            <charset val="128"/>
          </rPr>
          <t>太陽光発電設備設置及び蓄電池の設置に伴い想定される最大需要電力を入力すること。</t>
        </r>
      </text>
    </comment>
    <comment ref="H36" authorId="0" shapeId="0">
      <text>
        <r>
          <rPr>
            <b/>
            <sz val="9"/>
            <color indexed="81"/>
            <rFont val="MS P ゴシック"/>
            <family val="3"/>
            <charset val="128"/>
          </rPr>
          <t>独自提案として、「電気料金削減につながる蓄電池の運用」等を提案する場合は、その運用に伴い電気使用量が増加することも考えられるため、それを考慮した電気使用量を記入すること。
（令和7年1月～12月の電気使用量を基準にシミュレーションすること。）</t>
        </r>
      </text>
    </comment>
    <comment ref="D42" authorId="0" shapeId="0">
      <text>
        <r>
          <rPr>
            <b/>
            <sz val="9"/>
            <color indexed="81"/>
            <rFont val="MS P ゴシック"/>
            <family val="3"/>
            <charset val="128"/>
          </rPr>
          <t>太陽光発電設備設置及び蓄電池の設置に伴い想定される最大需要電力を入力すること。</t>
        </r>
      </text>
    </comment>
  </commentList>
</comments>
</file>

<file path=xl/sharedStrings.xml><?xml version="1.0" encoding="utf-8"?>
<sst xmlns="http://schemas.openxmlformats.org/spreadsheetml/2006/main" count="127" uniqueCount="55">
  <si>
    <t>12月</t>
  </si>
  <si>
    <t>2月</t>
  </si>
  <si>
    <t>6月</t>
  </si>
  <si>
    <t>7月</t>
  </si>
  <si>
    <t>8月</t>
  </si>
  <si>
    <t>9月</t>
  </si>
  <si>
    <t>計</t>
    <rPh sb="0" eb="1">
      <t>ケイ</t>
    </rPh>
    <phoneticPr fontId="1"/>
  </si>
  <si>
    <t>基本料金単価（円/kW）</t>
    <rPh sb="0" eb="2">
      <t>キホン</t>
    </rPh>
    <rPh sb="2" eb="4">
      <t>リョウキン</t>
    </rPh>
    <rPh sb="4" eb="6">
      <t>タンカ</t>
    </rPh>
    <rPh sb="7" eb="8">
      <t>エン</t>
    </rPh>
    <phoneticPr fontId="1"/>
  </si>
  <si>
    <t>PPA</t>
    <phoneticPr fontId="1"/>
  </si>
  <si>
    <t>10月</t>
  </si>
  <si>
    <t>11月</t>
  </si>
  <si>
    <t>基準契約</t>
    <rPh sb="0" eb="2">
      <t>キジュン</t>
    </rPh>
    <rPh sb="2" eb="4">
      <t>ケイヤク</t>
    </rPh>
    <phoneticPr fontId="1"/>
  </si>
  <si>
    <t>年間の効果</t>
    <rPh sb="0" eb="2">
      <t>ネンカン</t>
    </rPh>
    <rPh sb="3" eb="5">
      <t>コウカ</t>
    </rPh>
    <phoneticPr fontId="1"/>
  </si>
  <si>
    <t>PPAによる太陽光発電設備容量（kW）</t>
    <rPh sb="6" eb="9">
      <t>タイヨウコウ</t>
    </rPh>
    <rPh sb="9" eb="11">
      <t>ハツデン</t>
    </rPh>
    <rPh sb="11" eb="13">
      <t>セツビ</t>
    </rPh>
    <rPh sb="13" eb="15">
      <t>ヨウリョウ</t>
    </rPh>
    <phoneticPr fontId="1"/>
  </si>
  <si>
    <t>PPAによる蓄電池容量（kWh）</t>
    <rPh sb="6" eb="9">
      <t>チクデンチ</t>
    </rPh>
    <rPh sb="9" eb="11">
      <t>ヨウリョウ</t>
    </rPh>
    <phoneticPr fontId="1"/>
  </si>
  <si>
    <t>PPA電気料金単価（円）</t>
    <rPh sb="3" eb="5">
      <t>デンキ</t>
    </rPh>
    <rPh sb="5" eb="7">
      <t>リョウキン</t>
    </rPh>
    <rPh sb="7" eb="9">
      <t>タンカ</t>
    </rPh>
    <rPh sb="10" eb="11">
      <t>エン</t>
    </rPh>
    <phoneticPr fontId="1"/>
  </si>
  <si>
    <t>PPAによる想定自家消費電力量（kWh）</t>
    <rPh sb="6" eb="8">
      <t>ソウテイ</t>
    </rPh>
    <rPh sb="8" eb="10">
      <t>ジカ</t>
    </rPh>
    <rPh sb="10" eb="12">
      <t>ショウヒ</t>
    </rPh>
    <rPh sb="12" eb="14">
      <t>デンリョク</t>
    </rPh>
    <rPh sb="14" eb="15">
      <t>リョウ</t>
    </rPh>
    <phoneticPr fontId="1"/>
  </si>
  <si>
    <t>温室効果ガス排出削減量（t-CO2）</t>
    <rPh sb="0" eb="2">
      <t>オンシツ</t>
    </rPh>
    <rPh sb="2" eb="4">
      <t>コウカ</t>
    </rPh>
    <rPh sb="6" eb="8">
      <t>ハイシュツ</t>
    </rPh>
    <rPh sb="8" eb="10">
      <t>サクゲン</t>
    </rPh>
    <rPh sb="10" eb="11">
      <t>リョウ</t>
    </rPh>
    <phoneticPr fontId="1"/>
  </si>
  <si>
    <t>＜基準電気料金＞</t>
    <rPh sb="1" eb="3">
      <t>キジュン</t>
    </rPh>
    <rPh sb="3" eb="5">
      <t>デンキ</t>
    </rPh>
    <rPh sb="5" eb="7">
      <t>リョウキン</t>
    </rPh>
    <phoneticPr fontId="1"/>
  </si>
  <si>
    <t>基準情報</t>
    <rPh sb="0" eb="2">
      <t>キジュン</t>
    </rPh>
    <rPh sb="2" eb="4">
      <t>ジョウホウ</t>
    </rPh>
    <phoneticPr fontId="1"/>
  </si>
  <si>
    <t>施設電気使用量（基準）（kWh）</t>
    <rPh sb="0" eb="2">
      <t>シセツ</t>
    </rPh>
    <rPh sb="2" eb="4">
      <t>デンキ</t>
    </rPh>
    <rPh sb="4" eb="7">
      <t>シヨウリョウ</t>
    </rPh>
    <rPh sb="8" eb="10">
      <t>キジュン</t>
    </rPh>
    <phoneticPr fontId="1"/>
  </si>
  <si>
    <t>契約電力（kW）</t>
    <rPh sb="0" eb="2">
      <t>ケイヤク</t>
    </rPh>
    <rPh sb="2" eb="4">
      <t>デンリョク</t>
    </rPh>
    <phoneticPr fontId="1"/>
  </si>
  <si>
    <t>電気使用量（kWh）</t>
    <rPh sb="0" eb="2">
      <t>デンキ</t>
    </rPh>
    <rPh sb="2" eb="5">
      <t>シヨウリョウ</t>
    </rPh>
    <phoneticPr fontId="1"/>
  </si>
  <si>
    <t>基準</t>
    <rPh sb="0" eb="2">
      <t>キジュン</t>
    </rPh>
    <phoneticPr fontId="1"/>
  </si>
  <si>
    <t>基本料金（円）　力率0.85</t>
    <rPh sb="0" eb="2">
      <t>キホン</t>
    </rPh>
    <rPh sb="2" eb="4">
      <t>リョウキン</t>
    </rPh>
    <rPh sb="5" eb="6">
      <t>エン</t>
    </rPh>
    <rPh sb="8" eb="10">
      <t>リキリツ</t>
    </rPh>
    <phoneticPr fontId="1"/>
  </si>
  <si>
    <t>従量料金（円）</t>
    <rPh sb="0" eb="2">
      <t>ジュウリョウ</t>
    </rPh>
    <rPh sb="2" eb="4">
      <t>リョウキン</t>
    </rPh>
    <rPh sb="5" eb="6">
      <t>エン</t>
    </rPh>
    <phoneticPr fontId="1"/>
  </si>
  <si>
    <t>4月</t>
  </si>
  <si>
    <t>5月</t>
  </si>
  <si>
    <t>3月</t>
  </si>
  <si>
    <t>（税込み）</t>
    <rPh sb="1" eb="3">
      <t>ゼイコ</t>
    </rPh>
    <phoneticPr fontId="1"/>
  </si>
  <si>
    <t>不足分電気購入量（kWh）</t>
    <rPh sb="0" eb="3">
      <t>フソクブン</t>
    </rPh>
    <rPh sb="3" eb="5">
      <t>デンキ</t>
    </rPh>
    <rPh sb="5" eb="7">
      <t>コウニュウ</t>
    </rPh>
    <rPh sb="7" eb="8">
      <t>リョウ</t>
    </rPh>
    <phoneticPr fontId="1"/>
  </si>
  <si>
    <t>提案内容</t>
    <rPh sb="0" eb="2">
      <t>テイアン</t>
    </rPh>
    <rPh sb="2" eb="4">
      <t>ナイヨウ</t>
    </rPh>
    <phoneticPr fontId="1"/>
  </si>
  <si>
    <t>不足分電気使用量（kWh）</t>
    <rPh sb="0" eb="3">
      <t>フソクブン</t>
    </rPh>
    <rPh sb="3" eb="5">
      <t>デンキ</t>
    </rPh>
    <rPh sb="5" eb="8">
      <t>シヨウリョウ</t>
    </rPh>
    <phoneticPr fontId="1"/>
  </si>
  <si>
    <t>従量料金単価（円/kWh）　7,8,9月以外</t>
    <rPh sb="0" eb="2">
      <t>ジュウリョウ</t>
    </rPh>
    <rPh sb="2" eb="4">
      <t>リョウキン</t>
    </rPh>
    <rPh sb="4" eb="6">
      <t>タンカ</t>
    </rPh>
    <rPh sb="7" eb="8">
      <t>エン</t>
    </rPh>
    <rPh sb="19" eb="20">
      <t>ツキ</t>
    </rPh>
    <rPh sb="20" eb="22">
      <t>イガイ</t>
    </rPh>
    <phoneticPr fontId="1"/>
  </si>
  <si>
    <t>従量料金単価（円/kWh）　7,8,9月</t>
    <rPh sb="0" eb="2">
      <t>ジュウリョウ</t>
    </rPh>
    <rPh sb="2" eb="4">
      <t>リョウキン</t>
    </rPh>
    <rPh sb="4" eb="6">
      <t>タンカ</t>
    </rPh>
    <rPh sb="7" eb="8">
      <t>エン</t>
    </rPh>
    <rPh sb="19" eb="20">
      <t>ツキ</t>
    </rPh>
    <phoneticPr fontId="1"/>
  </si>
  <si>
    <t>1月</t>
    <rPh sb="1" eb="2">
      <t>ツキ</t>
    </rPh>
    <phoneticPr fontId="1"/>
  </si>
  <si>
    <t>PPA想定自家消費電力量（kWh）</t>
    <rPh sb="3" eb="5">
      <t>ソウテイ</t>
    </rPh>
    <rPh sb="5" eb="7">
      <t>ジカ</t>
    </rPh>
    <rPh sb="7" eb="9">
      <t>ショウヒ</t>
    </rPh>
    <rPh sb="9" eb="11">
      <t>デンリョク</t>
    </rPh>
    <rPh sb="11" eb="12">
      <t>リョウ</t>
    </rPh>
    <phoneticPr fontId="1"/>
  </si>
  <si>
    <t>PPA電気料金（円）</t>
    <rPh sb="3" eb="5">
      <t>デンキ</t>
    </rPh>
    <rPh sb="5" eb="7">
      <t>リョウキン</t>
    </rPh>
    <rPh sb="8" eb="9">
      <t>エン</t>
    </rPh>
    <phoneticPr fontId="1"/>
  </si>
  <si>
    <t>基準年間電気料金</t>
    <rPh sb="0" eb="2">
      <t>キジュン</t>
    </rPh>
    <rPh sb="2" eb="3">
      <t>ネン</t>
    </rPh>
    <rPh sb="3" eb="4">
      <t>カン</t>
    </rPh>
    <rPh sb="4" eb="6">
      <t>デンキ</t>
    </rPh>
    <rPh sb="6" eb="8">
      <t>リョウキン</t>
    </rPh>
    <phoneticPr fontId="1"/>
  </si>
  <si>
    <t>提案年間電気料金</t>
    <rPh sb="0" eb="2">
      <t>テイアン</t>
    </rPh>
    <rPh sb="2" eb="3">
      <t>ネン</t>
    </rPh>
    <rPh sb="3" eb="4">
      <t>カン</t>
    </rPh>
    <rPh sb="4" eb="6">
      <t>デンキ</t>
    </rPh>
    <rPh sb="6" eb="8">
      <t>リョウキン</t>
    </rPh>
    <phoneticPr fontId="1"/>
  </si>
  <si>
    <t>基準年間電気料金との差額</t>
    <rPh sb="0" eb="2">
      <t>キジュン</t>
    </rPh>
    <rPh sb="2" eb="3">
      <t>ネン</t>
    </rPh>
    <rPh sb="3" eb="4">
      <t>カン</t>
    </rPh>
    <rPh sb="4" eb="6">
      <t>デンキ</t>
    </rPh>
    <rPh sb="6" eb="8">
      <t>リョウキン</t>
    </rPh>
    <rPh sb="10" eb="12">
      <t>サガク</t>
    </rPh>
    <phoneticPr fontId="1"/>
  </si>
  <si>
    <t>自家消費量（kWh）</t>
    <rPh sb="0" eb="2">
      <t>ジカ</t>
    </rPh>
    <rPh sb="2" eb="4">
      <t>ショウヒ</t>
    </rPh>
    <rPh sb="4" eb="5">
      <t>リョウ</t>
    </rPh>
    <phoneticPr fontId="1"/>
  </si>
  <si>
    <t>自家消費率（%）</t>
    <rPh sb="0" eb="2">
      <t>ジカ</t>
    </rPh>
    <rPh sb="2" eb="4">
      <t>ショウヒ</t>
    </rPh>
    <rPh sb="4" eb="5">
      <t>リツ</t>
    </rPh>
    <phoneticPr fontId="1"/>
  </si>
  <si>
    <t>効果量</t>
    <rPh sb="0" eb="2">
      <t>コウカ</t>
    </rPh>
    <rPh sb="2" eb="3">
      <t>リョウ</t>
    </rPh>
    <phoneticPr fontId="1"/>
  </si>
  <si>
    <t>排出係数（0.388kg-CO2）</t>
    <rPh sb="0" eb="2">
      <t>ハイシュツ</t>
    </rPh>
    <rPh sb="2" eb="4">
      <t>ケイスウ</t>
    </rPh>
    <phoneticPr fontId="1"/>
  </si>
  <si>
    <t>再エネ賦課金（円/kWh）※1</t>
    <phoneticPr fontId="1"/>
  </si>
  <si>
    <t>燃料調整費（円/kWh）※2</t>
    <phoneticPr fontId="1"/>
  </si>
  <si>
    <t>電気使用量（kWh）※3</t>
    <rPh sb="0" eb="2">
      <t>デンキ</t>
    </rPh>
    <rPh sb="2" eb="5">
      <t>シヨウリョウ</t>
    </rPh>
    <phoneticPr fontId="1"/>
  </si>
  <si>
    <t>※3　令和7年1月～12月の電気使用量を使用</t>
    <phoneticPr fontId="1"/>
  </si>
  <si>
    <t>※2　2025年度の平均を使用</t>
    <phoneticPr fontId="1"/>
  </si>
  <si>
    <t>※1　2026年度の単価を使用</t>
    <phoneticPr fontId="1"/>
  </si>
  <si>
    <t>資料６　電気料金シミュレーション</t>
    <rPh sb="0" eb="2">
      <t>シリョウ</t>
    </rPh>
    <rPh sb="4" eb="6">
      <t>デンキ</t>
    </rPh>
    <rPh sb="6" eb="8">
      <t>リョウキン</t>
    </rPh>
    <phoneticPr fontId="1"/>
  </si>
  <si>
    <t>提案する数値を入力すること</t>
    <rPh sb="0" eb="2">
      <t>テイアン</t>
    </rPh>
    <rPh sb="4" eb="6">
      <t>スウチ</t>
    </rPh>
    <rPh sb="7" eb="9">
      <t>ニュウリョク</t>
    </rPh>
    <phoneticPr fontId="1"/>
  </si>
  <si>
    <t>＜電気料金（基本提案）＞</t>
    <rPh sb="1" eb="3">
      <t>デンキ</t>
    </rPh>
    <rPh sb="3" eb="5">
      <t>リョウキン</t>
    </rPh>
    <rPh sb="6" eb="8">
      <t>キホン</t>
    </rPh>
    <rPh sb="8" eb="10">
      <t>テイアン</t>
    </rPh>
    <phoneticPr fontId="1"/>
  </si>
  <si>
    <t>＜電気料金（独自提案）＞</t>
    <rPh sb="1" eb="3">
      <t>デンキ</t>
    </rPh>
    <rPh sb="3" eb="5">
      <t>リョウキン</t>
    </rPh>
    <rPh sb="6" eb="8">
      <t>ドクジ</t>
    </rPh>
    <rPh sb="8" eb="10">
      <t>テイアン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</si>
</sst>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1"/>
      <color theme="1"/>
      <name val="Meiryo UI"/>
      <family val="2"/>
      <charset val="128"/>
    </font>
    <font>
      <sz val="6"/>
      <name val="Meiryo UI"/>
      <family val="2"/>
      <charset val="128"/>
    </font>
    <font>
      <sz val="11"/>
      <color theme="1"/>
      <name val="Meiryo UI"/>
      <family val="2"/>
      <charset val="128"/>
    </font>
    <font>
      <b/>
      <sz val="14"/>
      <color theme="1"/>
      <name val="Meiryo UI"/>
      <family val="3"/>
      <charset val="128"/>
    </font>
    <font>
      <sz val="10"/>
      <color theme="1"/>
      <name val="Meiryo UI"/>
      <family val="2"/>
      <charset val="128"/>
    </font>
    <font>
      <sz val="10"/>
      <color theme="1"/>
      <name val="Meiryo UI"/>
      <family val="3"/>
      <charset val="128"/>
    </font>
    <font>
      <b/>
      <sz val="9"/>
      <color indexed="81"/>
      <name val="MS P ゴシック"/>
      <family val="3"/>
      <charset val="128"/>
    </font>
    <font>
      <b/>
      <sz val="16"/>
      <color theme="1"/>
      <name val="Meiryo UI"/>
      <family val="3"/>
      <charset val="128"/>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47">
    <xf numFmtId="0" fontId="0" fillId="0" borderId="0" xfId="0">
      <alignment vertical="center"/>
    </xf>
    <xf numFmtId="0" fontId="0" fillId="0" borderId="10" xfId="0" applyBorder="1" applyAlignment="1" applyProtection="1">
      <alignment horizontal="center" vertical="center"/>
    </xf>
    <xf numFmtId="0" fontId="0" fillId="0" borderId="13" xfId="0" applyBorder="1" applyAlignment="1" applyProtection="1">
      <alignment horizontal="center" vertical="center"/>
    </xf>
    <xf numFmtId="38" fontId="0" fillId="0" borderId="9" xfId="0" applyNumberFormat="1" applyBorder="1" applyAlignment="1" applyProtection="1">
      <alignment horizontal="center" vertical="center"/>
    </xf>
    <xf numFmtId="38" fontId="0" fillId="0" borderId="11" xfId="0" applyNumberFormat="1" applyBorder="1" applyAlignment="1" applyProtection="1">
      <alignment horizontal="center" vertical="center"/>
    </xf>
    <xf numFmtId="38" fontId="0" fillId="0" borderId="1" xfId="0" applyNumberFormat="1" applyBorder="1" applyProtection="1">
      <alignment vertical="center"/>
    </xf>
    <xf numFmtId="0" fontId="0" fillId="0" borderId="1" xfId="0" applyBorder="1" applyProtection="1">
      <alignment vertical="center"/>
    </xf>
    <xf numFmtId="2" fontId="0" fillId="0" borderId="1" xfId="0" applyNumberFormat="1" applyBorder="1" applyProtection="1">
      <alignment vertical="center"/>
    </xf>
    <xf numFmtId="0" fontId="3" fillId="0" borderId="0" xfId="0" applyFont="1" applyProtection="1">
      <alignment vertical="center"/>
    </xf>
    <xf numFmtId="0" fontId="0" fillId="0" borderId="0" xfId="0" applyProtection="1">
      <alignment vertical="center"/>
    </xf>
    <xf numFmtId="0" fontId="0" fillId="0" borderId="1" xfId="0" applyBorder="1" applyAlignment="1" applyProtection="1">
      <alignment horizontal="center" vertical="center"/>
    </xf>
    <xf numFmtId="0" fontId="0" fillId="0" borderId="1" xfId="0" applyBorder="1" applyAlignment="1" applyProtection="1">
      <alignment horizontal="center" vertical="center"/>
    </xf>
    <xf numFmtId="0" fontId="0" fillId="0" borderId="1" xfId="0" applyFill="1" applyBorder="1" applyAlignment="1" applyProtection="1">
      <alignment horizontal="center" vertical="center"/>
    </xf>
    <xf numFmtId="0" fontId="0" fillId="0" borderId="1" xfId="0" applyBorder="1" applyAlignment="1" applyProtection="1">
      <alignment horizontal="left" vertical="center"/>
    </xf>
    <xf numFmtId="38" fontId="0" fillId="0" borderId="1" xfId="1" applyFont="1" applyBorder="1" applyProtection="1">
      <alignment vertical="center"/>
    </xf>
    <xf numFmtId="0" fontId="0" fillId="0" borderId="1" xfId="0" applyBorder="1" applyAlignment="1" applyProtection="1">
      <alignment horizontal="center" vertical="center" textRotation="255"/>
    </xf>
    <xf numFmtId="0" fontId="0" fillId="0" borderId="0" xfId="0" applyBorder="1" applyAlignment="1" applyProtection="1">
      <alignment horizontal="left" vertical="center"/>
    </xf>
    <xf numFmtId="0" fontId="0" fillId="0" borderId="0" xfId="0" applyBorder="1" applyAlignment="1" applyProtection="1">
      <alignment horizontal="center" vertical="center"/>
    </xf>
    <xf numFmtId="0" fontId="0" fillId="0" borderId="0" xfId="0" applyBorder="1" applyAlignment="1" applyProtection="1">
      <alignment vertical="center"/>
    </xf>
    <xf numFmtId="0" fontId="0" fillId="0" borderId="0" xfId="0" applyBorder="1" applyProtection="1">
      <alignment vertical="center"/>
    </xf>
    <xf numFmtId="0" fontId="0" fillId="0" borderId="0" xfId="0" applyFill="1" applyBorder="1" applyAlignment="1" applyProtection="1">
      <alignment horizontal="center" vertical="center"/>
    </xf>
    <xf numFmtId="0" fontId="0" fillId="0" borderId="0" xfId="0" applyBorder="1" applyAlignment="1" applyProtection="1">
      <alignment horizontal="center" vertical="center" textRotation="255"/>
    </xf>
    <xf numFmtId="0" fontId="0" fillId="0" borderId="2" xfId="0" applyBorder="1" applyAlignment="1" applyProtection="1">
      <alignment horizontal="center" vertical="center"/>
    </xf>
    <xf numFmtId="0" fontId="0" fillId="0" borderId="6" xfId="0" applyBorder="1" applyAlignment="1" applyProtection="1">
      <alignment horizontal="center" vertical="center"/>
    </xf>
    <xf numFmtId="0" fontId="0" fillId="0" borderId="3" xfId="0" applyBorder="1" applyAlignment="1" applyProtection="1">
      <alignment horizontal="center" vertical="center"/>
    </xf>
    <xf numFmtId="38" fontId="0" fillId="0" borderId="1" xfId="1" applyFont="1" applyBorder="1" applyAlignment="1" applyProtection="1">
      <alignment horizontal="center" vertical="center"/>
    </xf>
    <xf numFmtId="0" fontId="0" fillId="2" borderId="1" xfId="0" applyFill="1" applyBorder="1" applyProtection="1">
      <alignment vertical="center"/>
      <protection locked="0"/>
    </xf>
    <xf numFmtId="38" fontId="0" fillId="2" borderId="1" xfId="1" applyFont="1" applyFill="1" applyBorder="1" applyProtection="1">
      <alignment vertical="center"/>
      <protection locked="0"/>
    </xf>
    <xf numFmtId="0" fontId="7" fillId="0" borderId="0" xfId="0" applyFont="1" applyProtection="1">
      <alignment vertical="center"/>
    </xf>
    <xf numFmtId="0" fontId="0" fillId="2" borderId="8" xfId="0" applyFill="1" applyBorder="1" applyProtection="1">
      <alignment vertical="center"/>
    </xf>
    <xf numFmtId="0" fontId="0" fillId="0" borderId="5" xfId="0" applyBorder="1" applyAlignment="1" applyProtection="1">
      <alignment horizontal="center" vertical="center" textRotation="255"/>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38" fontId="0" fillId="0" borderId="5" xfId="1" applyFont="1" applyBorder="1" applyAlignment="1" applyProtection="1">
      <alignment horizontal="center" vertical="center" textRotation="255"/>
    </xf>
    <xf numFmtId="0" fontId="0" fillId="0" borderId="7" xfId="0" applyBorder="1" applyAlignment="1" applyProtection="1">
      <alignment horizontal="center" vertical="center" textRotation="255"/>
    </xf>
    <xf numFmtId="38" fontId="0" fillId="0" borderId="4" xfId="1" applyFont="1" applyBorder="1" applyAlignment="1" applyProtection="1">
      <alignment horizontal="center" vertical="center" textRotation="255"/>
    </xf>
    <xf numFmtId="38" fontId="0" fillId="0" borderId="1" xfId="1" applyFont="1" applyBorder="1" applyAlignment="1" applyProtection="1">
      <alignment horizontal="center" vertical="center" textRotation="255"/>
    </xf>
    <xf numFmtId="0" fontId="0" fillId="0" borderId="4" xfId="0" applyBorder="1" applyAlignment="1" applyProtection="1">
      <alignment horizontal="center" vertical="center" textRotation="255"/>
    </xf>
    <xf numFmtId="38" fontId="0" fillId="0" borderId="1" xfId="1" applyFont="1" applyBorder="1" applyAlignment="1" applyProtection="1">
      <alignment horizontal="center" vertical="center"/>
    </xf>
    <xf numFmtId="38" fontId="0" fillId="0" borderId="12" xfId="0" applyNumberFormat="1" applyBorder="1" applyAlignment="1" applyProtection="1">
      <alignment horizontal="center" vertical="center"/>
    </xf>
    <xf numFmtId="0" fontId="0" fillId="0" borderId="11" xfId="0" applyBorder="1" applyAlignment="1" applyProtection="1">
      <alignment horizontal="center" vertical="center"/>
    </xf>
    <xf numFmtId="0" fontId="4" fillId="0" borderId="1" xfId="0" applyFont="1" applyBorder="1" applyAlignment="1" applyProtection="1">
      <alignment horizontal="center" vertical="center"/>
    </xf>
    <xf numFmtId="0" fontId="5" fillId="0" borderId="1" xfId="0" applyFont="1" applyBorder="1" applyAlignment="1" applyProtection="1">
      <alignment horizontal="center" vertical="center"/>
    </xf>
    <xf numFmtId="38" fontId="0" fillId="0" borderId="1" xfId="0" applyNumberFormat="1" applyBorder="1" applyAlignment="1" applyProtection="1">
      <alignment horizontal="center" vertical="center"/>
    </xf>
    <xf numFmtId="0" fontId="0" fillId="0" borderId="14" xfId="0" applyBorder="1" applyProtection="1">
      <alignment vertical="center"/>
    </xf>
    <xf numFmtId="0" fontId="0" fillId="0" borderId="15" xfId="0" applyBorder="1" applyProtection="1">
      <alignment vertical="center"/>
    </xf>
    <xf numFmtId="38" fontId="0" fillId="0" borderId="1" xfId="0" applyNumberFormat="1" applyFill="1" applyBorder="1" applyProtection="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0"/>
  <sheetViews>
    <sheetView tabSelected="1" view="pageBreakPreview" zoomScale="80" zoomScaleNormal="80" zoomScaleSheetLayoutView="80" workbookViewId="0"/>
  </sheetViews>
  <sheetFormatPr defaultRowHeight="15.75"/>
  <cols>
    <col min="2" max="3" width="15.5546875" customWidth="1"/>
    <col min="5" max="5" width="3.5546875" customWidth="1"/>
    <col min="6" max="6" width="3.109375" bestFit="1" customWidth="1"/>
    <col min="7" max="7" width="28.109375" bestFit="1" customWidth="1"/>
    <col min="8" max="19" width="11.21875" customWidth="1"/>
    <col min="20" max="20" width="12.109375" bestFit="1" customWidth="1"/>
  </cols>
  <sheetData>
    <row r="1" spans="1:20" s="9" customFormat="1" ht="23.25" customHeight="1" thickBot="1">
      <c r="A1" s="28" t="s">
        <v>51</v>
      </c>
    </row>
    <row r="2" spans="1:20" s="9" customFormat="1" ht="22.5" customHeight="1" thickBot="1">
      <c r="D2" s="29"/>
      <c r="E2" s="9" t="s">
        <v>52</v>
      </c>
    </row>
    <row r="3" spans="1:20" s="9" customFormat="1" ht="22.5" customHeight="1">
      <c r="A3" s="8" t="s">
        <v>18</v>
      </c>
      <c r="T3" s="9" t="s">
        <v>29</v>
      </c>
    </row>
    <row r="4" spans="1:20" s="9" customFormat="1" ht="22.5" customHeight="1">
      <c r="A4" s="10" t="s">
        <v>19</v>
      </c>
      <c r="B4" s="10"/>
      <c r="C4" s="10"/>
      <c r="D4" s="10"/>
      <c r="H4" s="11" t="s">
        <v>35</v>
      </c>
      <c r="I4" s="11" t="s">
        <v>1</v>
      </c>
      <c r="J4" s="11" t="s">
        <v>28</v>
      </c>
      <c r="K4" s="11" t="s">
        <v>26</v>
      </c>
      <c r="L4" s="11" t="s">
        <v>27</v>
      </c>
      <c r="M4" s="11" t="s">
        <v>2</v>
      </c>
      <c r="N4" s="11" t="s">
        <v>3</v>
      </c>
      <c r="O4" s="11" t="s">
        <v>4</v>
      </c>
      <c r="P4" s="11" t="s">
        <v>5</v>
      </c>
      <c r="Q4" s="11" t="s">
        <v>9</v>
      </c>
      <c r="R4" s="11" t="s">
        <v>10</v>
      </c>
      <c r="S4" s="11" t="s">
        <v>0</v>
      </c>
      <c r="T4" s="12" t="s">
        <v>6</v>
      </c>
    </row>
    <row r="5" spans="1:20" s="9" customFormat="1" ht="22.5" customHeight="1">
      <c r="A5" s="13" t="s">
        <v>20</v>
      </c>
      <c r="B5" s="13"/>
      <c r="C5" s="13"/>
      <c r="D5" s="5">
        <f>T5</f>
        <v>391750</v>
      </c>
      <c r="F5" s="10" t="s">
        <v>47</v>
      </c>
      <c r="G5" s="10"/>
      <c r="H5" s="14">
        <v>36123</v>
      </c>
      <c r="I5" s="14">
        <v>35543</v>
      </c>
      <c r="J5" s="14">
        <v>31837</v>
      </c>
      <c r="K5" s="14">
        <v>29614</v>
      </c>
      <c r="L5" s="14">
        <v>23947</v>
      </c>
      <c r="M5" s="14">
        <v>26900</v>
      </c>
      <c r="N5" s="14">
        <v>35742</v>
      </c>
      <c r="O5" s="14">
        <v>41854</v>
      </c>
      <c r="P5" s="14">
        <v>40323</v>
      </c>
      <c r="Q5" s="14">
        <v>35425</v>
      </c>
      <c r="R5" s="14">
        <v>29791</v>
      </c>
      <c r="S5" s="14">
        <v>24651</v>
      </c>
      <c r="T5" s="14">
        <f>SUM(H5:S5)</f>
        <v>391750</v>
      </c>
    </row>
    <row r="6" spans="1:20" s="9" customFormat="1" ht="22.5" customHeight="1">
      <c r="A6" s="15" t="s">
        <v>11</v>
      </c>
      <c r="B6" s="13" t="s">
        <v>21</v>
      </c>
      <c r="C6" s="13"/>
      <c r="D6" s="6">
        <v>241</v>
      </c>
      <c r="F6" s="15" t="s">
        <v>23</v>
      </c>
      <c r="G6" s="6" t="s">
        <v>24</v>
      </c>
      <c r="H6" s="14">
        <f>+D6*D7*0.85</f>
        <v>351575.86099999998</v>
      </c>
      <c r="I6" s="14">
        <f>+D6*D7*0.85</f>
        <v>351575.86099999998</v>
      </c>
      <c r="J6" s="14">
        <f>+D6*D7*0.85</f>
        <v>351575.86099999998</v>
      </c>
      <c r="K6" s="14">
        <f>++D6*D7*0.85</f>
        <v>351575.86099999998</v>
      </c>
      <c r="L6" s="14">
        <f>++D6*D7*0.85</f>
        <v>351575.86099999998</v>
      </c>
      <c r="M6" s="14">
        <f>++D6*D7*0.85</f>
        <v>351575.86099999998</v>
      </c>
      <c r="N6" s="14">
        <f>++D6*D7*0.85</f>
        <v>351575.86099999998</v>
      </c>
      <c r="O6" s="14">
        <f>++D6*D7*0.85</f>
        <v>351575.86099999998</v>
      </c>
      <c r="P6" s="14">
        <f>++D6*D7*0.85</f>
        <v>351575.86099999998</v>
      </c>
      <c r="Q6" s="14">
        <f>++D6*D7*0.85</f>
        <v>351575.86099999998</v>
      </c>
      <c r="R6" s="14">
        <f>++D6*D7*0.85</f>
        <v>351575.86099999998</v>
      </c>
      <c r="S6" s="14">
        <f>++D6*D7*0.85</f>
        <v>351575.86099999998</v>
      </c>
      <c r="T6" s="14">
        <f t="shared" ref="T6:T8" si="0">SUM(H6:S6)</f>
        <v>4218910.3319999995</v>
      </c>
    </row>
    <row r="7" spans="1:20" s="9" customFormat="1" ht="22.5" customHeight="1">
      <c r="A7" s="15"/>
      <c r="B7" s="13" t="s">
        <v>7</v>
      </c>
      <c r="C7" s="13"/>
      <c r="D7" s="7">
        <v>1716.26</v>
      </c>
      <c r="F7" s="15"/>
      <c r="G7" s="6" t="s">
        <v>25</v>
      </c>
      <c r="H7" s="14">
        <f>+H5*(D9+D10+D11)</f>
        <v>805904.13000000012</v>
      </c>
      <c r="I7" s="14">
        <f>+I5*(D9+D10+D11)</f>
        <v>792964.33000000007</v>
      </c>
      <c r="J7" s="14">
        <f>+J5*(D9+D10+D11)</f>
        <v>710283.47000000009</v>
      </c>
      <c r="K7" s="14">
        <f>+K5*(D9+D10+D11)</f>
        <v>660688.34000000008</v>
      </c>
      <c r="L7" s="14">
        <f>+L5*(D9+D10+D11)</f>
        <v>534257.57000000007</v>
      </c>
      <c r="M7" s="14">
        <f>+M5*(D9+D10+D11)</f>
        <v>600139.00000000012</v>
      </c>
      <c r="N7" s="14">
        <f>+N5*(D8+D10+D11)</f>
        <v>836362.79999999993</v>
      </c>
      <c r="O7" s="14">
        <f>+O5*(D8+D10+D11)</f>
        <v>979383.6</v>
      </c>
      <c r="P7" s="14">
        <f>+P5*(D8+D10+D11)</f>
        <v>943558.2</v>
      </c>
      <c r="Q7" s="14">
        <f>+Q5*(D9+D10+D11)</f>
        <v>790331.75000000012</v>
      </c>
      <c r="R7" s="14">
        <f>+R5*(D9+D10+D11)</f>
        <v>664637.21000000008</v>
      </c>
      <c r="S7" s="14">
        <f>+S5*(D9+D10+D11)</f>
        <v>549963.81000000006</v>
      </c>
      <c r="T7" s="14">
        <f>SUM(H7:S7)</f>
        <v>8868474.2100000009</v>
      </c>
    </row>
    <row r="8" spans="1:20" s="9" customFormat="1" ht="22.5" customHeight="1">
      <c r="A8" s="15"/>
      <c r="B8" s="13" t="s">
        <v>34</v>
      </c>
      <c r="C8" s="13"/>
      <c r="D8" s="6">
        <v>20.3</v>
      </c>
      <c r="F8" s="15"/>
      <c r="G8" s="11" t="s">
        <v>6</v>
      </c>
      <c r="H8" s="14">
        <f>SUM(H6:H7)</f>
        <v>1157479.9910000002</v>
      </c>
      <c r="I8" s="14">
        <f>SUM(I6:I7)</f>
        <v>1144540.1910000001</v>
      </c>
      <c r="J8" s="14">
        <f t="shared" ref="J8:S8" si="1">SUM(J6:J7)</f>
        <v>1061859.331</v>
      </c>
      <c r="K8" s="14">
        <f t="shared" si="1"/>
        <v>1012264.2010000001</v>
      </c>
      <c r="L8" s="14">
        <f t="shared" si="1"/>
        <v>885833.4310000001</v>
      </c>
      <c r="M8" s="14">
        <f t="shared" si="1"/>
        <v>951714.86100000003</v>
      </c>
      <c r="N8" s="14">
        <f t="shared" si="1"/>
        <v>1187938.6609999998</v>
      </c>
      <c r="O8" s="14">
        <f t="shared" si="1"/>
        <v>1330959.4609999999</v>
      </c>
      <c r="P8" s="14">
        <f t="shared" si="1"/>
        <v>1295134.061</v>
      </c>
      <c r="Q8" s="14">
        <f t="shared" si="1"/>
        <v>1141907.611</v>
      </c>
      <c r="R8" s="14">
        <f t="shared" si="1"/>
        <v>1016213.071</v>
      </c>
      <c r="S8" s="14">
        <f t="shared" si="1"/>
        <v>901539.67100000009</v>
      </c>
      <c r="T8" s="14">
        <f t="shared" si="0"/>
        <v>13087384.542000001</v>
      </c>
    </row>
    <row r="9" spans="1:20" s="9" customFormat="1" ht="22.5" customHeight="1" thickBot="1">
      <c r="A9" s="15"/>
      <c r="B9" s="13" t="s">
        <v>33</v>
      </c>
      <c r="C9" s="13"/>
      <c r="D9" s="6">
        <v>19.21</v>
      </c>
      <c r="F9" s="16" t="s">
        <v>50</v>
      </c>
      <c r="G9" s="17"/>
      <c r="H9" s="18"/>
      <c r="I9" s="18"/>
      <c r="J9" s="18"/>
      <c r="K9" s="18"/>
      <c r="L9" s="18"/>
      <c r="M9" s="18"/>
      <c r="N9" s="18"/>
      <c r="O9" s="19"/>
      <c r="P9" s="19"/>
      <c r="Q9" s="19"/>
      <c r="R9" s="19"/>
      <c r="S9" s="19"/>
      <c r="T9" s="19"/>
    </row>
    <row r="10" spans="1:20" s="9" customFormat="1" ht="22.5" customHeight="1" thickBot="1">
      <c r="A10" s="15"/>
      <c r="B10" s="13" t="s">
        <v>45</v>
      </c>
      <c r="C10" s="13"/>
      <c r="D10" s="6">
        <v>4.18</v>
      </c>
      <c r="F10" s="16" t="s">
        <v>49</v>
      </c>
      <c r="G10" s="17"/>
      <c r="H10" s="19"/>
      <c r="I10" s="19"/>
      <c r="J10" s="19"/>
      <c r="K10" s="19"/>
      <c r="L10" s="19"/>
      <c r="M10" s="19"/>
      <c r="N10" s="19"/>
      <c r="O10" s="19"/>
      <c r="P10" s="19"/>
      <c r="Q10" s="1" t="s">
        <v>38</v>
      </c>
      <c r="R10" s="2"/>
      <c r="S10" s="3">
        <f>T8</f>
        <v>13087384.542000001</v>
      </c>
      <c r="T10" s="4"/>
    </row>
    <row r="11" spans="1:20" s="9" customFormat="1" ht="22.5" customHeight="1">
      <c r="A11" s="15"/>
      <c r="B11" s="13" t="s">
        <v>46</v>
      </c>
      <c r="C11" s="13"/>
      <c r="D11" s="6">
        <v>-1.08</v>
      </c>
      <c r="F11" s="16" t="s">
        <v>48</v>
      </c>
      <c r="G11" s="20"/>
    </row>
    <row r="12" spans="1:20" s="9" customFormat="1" ht="15.75" customHeight="1">
      <c r="A12" s="21"/>
      <c r="B12" s="16"/>
      <c r="C12" s="16"/>
      <c r="D12" s="19"/>
      <c r="F12" s="16"/>
      <c r="G12" s="20"/>
    </row>
    <row r="13" spans="1:20" s="9" customFormat="1" ht="15.75" customHeight="1">
      <c r="A13" s="21"/>
      <c r="B13" s="16"/>
      <c r="C13" s="16"/>
      <c r="D13" s="19"/>
      <c r="F13" s="16"/>
      <c r="G13" s="20"/>
    </row>
    <row r="14" spans="1:20" s="9" customFormat="1"/>
    <row r="15" spans="1:20" s="9" customFormat="1" ht="22.5" customHeight="1">
      <c r="A15" s="8" t="s">
        <v>53</v>
      </c>
    </row>
    <row r="16" spans="1:20" s="9" customFormat="1" ht="22.5" customHeight="1">
      <c r="A16" s="22" t="s">
        <v>31</v>
      </c>
      <c r="B16" s="23"/>
      <c r="C16" s="23"/>
      <c r="D16" s="24"/>
      <c r="H16" s="11" t="s">
        <v>35</v>
      </c>
      <c r="I16" s="11" t="s">
        <v>1</v>
      </c>
      <c r="J16" s="11" t="s">
        <v>28</v>
      </c>
      <c r="K16" s="11" t="s">
        <v>26</v>
      </c>
      <c r="L16" s="11" t="s">
        <v>27</v>
      </c>
      <c r="M16" s="11" t="s">
        <v>2</v>
      </c>
      <c r="N16" s="11" t="s">
        <v>3</v>
      </c>
      <c r="O16" s="11" t="s">
        <v>4</v>
      </c>
      <c r="P16" s="11" t="s">
        <v>5</v>
      </c>
      <c r="Q16" s="11" t="s">
        <v>9</v>
      </c>
      <c r="R16" s="11" t="s">
        <v>10</v>
      </c>
      <c r="S16" s="11" t="s">
        <v>0</v>
      </c>
      <c r="T16" s="12" t="s">
        <v>6</v>
      </c>
    </row>
    <row r="17" spans="1:20" s="9" customFormat="1" ht="22.5" customHeight="1">
      <c r="A17" s="13" t="s">
        <v>20</v>
      </c>
      <c r="B17" s="13"/>
      <c r="C17" s="13"/>
      <c r="D17" s="5">
        <f>T17</f>
        <v>391750</v>
      </c>
      <c r="F17" s="25" t="s">
        <v>47</v>
      </c>
      <c r="G17" s="25"/>
      <c r="H17" s="14">
        <v>36123</v>
      </c>
      <c r="I17" s="14">
        <v>35543</v>
      </c>
      <c r="J17" s="14">
        <v>31837</v>
      </c>
      <c r="K17" s="14">
        <v>29614</v>
      </c>
      <c r="L17" s="14">
        <v>23947</v>
      </c>
      <c r="M17" s="14">
        <v>26900</v>
      </c>
      <c r="N17" s="14">
        <v>35742</v>
      </c>
      <c r="O17" s="14">
        <v>41854</v>
      </c>
      <c r="P17" s="14">
        <v>40323</v>
      </c>
      <c r="Q17" s="14">
        <v>35425</v>
      </c>
      <c r="R17" s="14">
        <v>29791</v>
      </c>
      <c r="S17" s="14">
        <v>24651</v>
      </c>
      <c r="T17" s="14">
        <f>SUM(H17:S17)</f>
        <v>391750</v>
      </c>
    </row>
    <row r="18" spans="1:20" s="9" customFormat="1" ht="22.5" customHeight="1">
      <c r="A18" s="30" t="s">
        <v>8</v>
      </c>
      <c r="B18" s="31" t="s">
        <v>13</v>
      </c>
      <c r="C18" s="32"/>
      <c r="D18" s="26"/>
      <c r="F18" s="33" t="s">
        <v>8</v>
      </c>
      <c r="G18" s="14" t="s">
        <v>36</v>
      </c>
      <c r="H18" s="27"/>
      <c r="I18" s="27"/>
      <c r="J18" s="27"/>
      <c r="K18" s="27"/>
      <c r="L18" s="27"/>
      <c r="M18" s="27"/>
      <c r="N18" s="27"/>
      <c r="O18" s="27"/>
      <c r="P18" s="27"/>
      <c r="Q18" s="27"/>
      <c r="R18" s="27"/>
      <c r="S18" s="27"/>
      <c r="T18" s="14">
        <f t="shared" ref="T18:T23" si="2">SUM(H18:S18)</f>
        <v>0</v>
      </c>
    </row>
    <row r="19" spans="1:20" s="9" customFormat="1" ht="22.5" customHeight="1">
      <c r="A19" s="34"/>
      <c r="B19" s="31" t="s">
        <v>14</v>
      </c>
      <c r="C19" s="32"/>
      <c r="D19" s="26"/>
      <c r="F19" s="35"/>
      <c r="G19" s="14" t="s">
        <v>37</v>
      </c>
      <c r="H19" s="14">
        <f>+H18*D21</f>
        <v>0</v>
      </c>
      <c r="I19" s="14">
        <f>+D21*I18</f>
        <v>0</v>
      </c>
      <c r="J19" s="14">
        <f>+J18*D21</f>
        <v>0</v>
      </c>
      <c r="K19" s="14">
        <f>+K18*D21</f>
        <v>0</v>
      </c>
      <c r="L19" s="14">
        <f>+L18*D21</f>
        <v>0</v>
      </c>
      <c r="M19" s="14">
        <f>+M18*D21</f>
        <v>0</v>
      </c>
      <c r="N19" s="14">
        <f>+N18*D21</f>
        <v>0</v>
      </c>
      <c r="O19" s="14">
        <f>+O18*D21</f>
        <v>0</v>
      </c>
      <c r="P19" s="14">
        <f>P18*D21</f>
        <v>0</v>
      </c>
      <c r="Q19" s="14">
        <f>+Q18*D21</f>
        <v>0</v>
      </c>
      <c r="R19" s="14">
        <f>+R18*D21</f>
        <v>0</v>
      </c>
      <c r="S19" s="14">
        <f>+S18*D21</f>
        <v>0</v>
      </c>
      <c r="T19" s="14">
        <f t="shared" si="2"/>
        <v>0</v>
      </c>
    </row>
    <row r="20" spans="1:20" s="9" customFormat="1" ht="22.5" customHeight="1">
      <c r="A20" s="34"/>
      <c r="B20" s="31" t="s">
        <v>16</v>
      </c>
      <c r="C20" s="32"/>
      <c r="D20" s="5">
        <f>T19</f>
        <v>0</v>
      </c>
      <c r="F20" s="36" t="s">
        <v>23</v>
      </c>
      <c r="G20" s="14" t="s">
        <v>32</v>
      </c>
      <c r="H20" s="14">
        <f>+H17-H18</f>
        <v>36123</v>
      </c>
      <c r="I20" s="14">
        <f t="shared" ref="I20:S20" si="3">+I17-I18</f>
        <v>35543</v>
      </c>
      <c r="J20" s="14">
        <f t="shared" si="3"/>
        <v>31837</v>
      </c>
      <c r="K20" s="14">
        <f t="shared" si="3"/>
        <v>29614</v>
      </c>
      <c r="L20" s="14">
        <f t="shared" si="3"/>
        <v>23947</v>
      </c>
      <c r="M20" s="14">
        <f t="shared" si="3"/>
        <v>26900</v>
      </c>
      <c r="N20" s="14">
        <f t="shared" si="3"/>
        <v>35742</v>
      </c>
      <c r="O20" s="14">
        <f t="shared" si="3"/>
        <v>41854</v>
      </c>
      <c r="P20" s="14">
        <f t="shared" si="3"/>
        <v>40323</v>
      </c>
      <c r="Q20" s="14">
        <f t="shared" si="3"/>
        <v>35425</v>
      </c>
      <c r="R20" s="14">
        <f t="shared" si="3"/>
        <v>29791</v>
      </c>
      <c r="S20" s="14">
        <f t="shared" si="3"/>
        <v>24651</v>
      </c>
      <c r="T20" s="14">
        <f t="shared" si="2"/>
        <v>391750</v>
      </c>
    </row>
    <row r="21" spans="1:20" s="9" customFormat="1" ht="22.5" customHeight="1">
      <c r="A21" s="37"/>
      <c r="B21" s="31" t="s">
        <v>15</v>
      </c>
      <c r="C21" s="32"/>
      <c r="D21" s="26"/>
      <c r="F21" s="36"/>
      <c r="G21" s="14" t="s">
        <v>24</v>
      </c>
      <c r="H21" s="14">
        <f>+D23*D24*0.85</f>
        <v>0</v>
      </c>
      <c r="I21" s="14">
        <f>+D23*D24*0.85</f>
        <v>0</v>
      </c>
      <c r="J21" s="14">
        <f>+D23*D24*0.85</f>
        <v>0</v>
      </c>
      <c r="K21" s="14">
        <f>+D23*D24*0.85</f>
        <v>0</v>
      </c>
      <c r="L21" s="14">
        <f>+D23*D24*0.85</f>
        <v>0</v>
      </c>
      <c r="M21" s="14">
        <f>+D23*D24*0.85</f>
        <v>0</v>
      </c>
      <c r="N21" s="14">
        <f>+D23*D24*0.85</f>
        <v>0</v>
      </c>
      <c r="O21" s="14">
        <f>+D23*D24*0.85</f>
        <v>0</v>
      </c>
      <c r="P21" s="14">
        <f>+D23*D24*0.85</f>
        <v>0</v>
      </c>
      <c r="Q21" s="14">
        <f>+D23*D24*0.85</f>
        <v>0</v>
      </c>
      <c r="R21" s="14">
        <f>+D23*D24*0.85</f>
        <v>0</v>
      </c>
      <c r="S21" s="14">
        <f>+D23*D24*0.85</f>
        <v>0</v>
      </c>
      <c r="T21" s="14">
        <f t="shared" si="2"/>
        <v>0</v>
      </c>
    </row>
    <row r="22" spans="1:20" s="9" customFormat="1" ht="22.5" customHeight="1">
      <c r="A22" s="15" t="s">
        <v>11</v>
      </c>
      <c r="B22" s="31" t="s">
        <v>30</v>
      </c>
      <c r="C22" s="32"/>
      <c r="D22" s="5">
        <f>D17-D20</f>
        <v>391750</v>
      </c>
      <c r="F22" s="36"/>
      <c r="G22" s="14" t="s">
        <v>25</v>
      </c>
      <c r="H22" s="14">
        <f>+H20*(D26+D27+D28)</f>
        <v>805904.13000000012</v>
      </c>
      <c r="I22" s="14">
        <f>+I20*(D26+D27+D28)</f>
        <v>792964.33000000007</v>
      </c>
      <c r="J22" s="14">
        <f>+J20*(D26+D27+D28)</f>
        <v>710283.47000000009</v>
      </c>
      <c r="K22" s="14">
        <f>+K20*(D26+D27+D28)</f>
        <v>660688.34000000008</v>
      </c>
      <c r="L22" s="14">
        <f>+L20*(D26+D27+D28)</f>
        <v>534257.57000000007</v>
      </c>
      <c r="M22" s="14">
        <f>+M20*(D26+D27+D28)</f>
        <v>600139.00000000012</v>
      </c>
      <c r="N22" s="14">
        <f>+N20*(D25+D27+D28)</f>
        <v>836362.79999999993</v>
      </c>
      <c r="O22" s="14">
        <f>+O20*(D25+D27+D28)</f>
        <v>979383.6</v>
      </c>
      <c r="P22" s="14">
        <f>+P20*(D25+D27+D28)</f>
        <v>943558.2</v>
      </c>
      <c r="Q22" s="14">
        <f>+Q20*(D26+D27+D28)</f>
        <v>790331.75000000012</v>
      </c>
      <c r="R22" s="14">
        <f>+R20*(D26+D27+D28)</f>
        <v>664637.21000000008</v>
      </c>
      <c r="S22" s="14">
        <f>+S20*(D26+D27+D28)</f>
        <v>549963.81000000006</v>
      </c>
      <c r="T22" s="14">
        <f t="shared" si="2"/>
        <v>8868474.2100000009</v>
      </c>
    </row>
    <row r="23" spans="1:20" s="9" customFormat="1" ht="22.5" customHeight="1">
      <c r="A23" s="15"/>
      <c r="B23" s="13" t="s">
        <v>21</v>
      </c>
      <c r="C23" s="13"/>
      <c r="D23" s="26"/>
      <c r="F23" s="36"/>
      <c r="G23" s="38" t="s">
        <v>6</v>
      </c>
      <c r="H23" s="14">
        <f>+H19+H21+H22</f>
        <v>805904.13000000012</v>
      </c>
      <c r="I23" s="14">
        <f>+I19+I21+I22</f>
        <v>792964.33000000007</v>
      </c>
      <c r="J23" s="14">
        <f t="shared" ref="J23:S23" si="4">+J19+J21+J22</f>
        <v>710283.47000000009</v>
      </c>
      <c r="K23" s="14">
        <f t="shared" si="4"/>
        <v>660688.34000000008</v>
      </c>
      <c r="L23" s="14">
        <f t="shared" si="4"/>
        <v>534257.57000000007</v>
      </c>
      <c r="M23" s="14">
        <f t="shared" si="4"/>
        <v>600139.00000000012</v>
      </c>
      <c r="N23" s="14">
        <f t="shared" si="4"/>
        <v>836362.79999999993</v>
      </c>
      <c r="O23" s="14">
        <f t="shared" si="4"/>
        <v>979383.6</v>
      </c>
      <c r="P23" s="14">
        <f t="shared" si="4"/>
        <v>943558.2</v>
      </c>
      <c r="Q23" s="14">
        <f t="shared" si="4"/>
        <v>790331.75000000012</v>
      </c>
      <c r="R23" s="14">
        <f t="shared" si="4"/>
        <v>664637.21000000008</v>
      </c>
      <c r="S23" s="14">
        <f t="shared" si="4"/>
        <v>549963.81000000006</v>
      </c>
      <c r="T23" s="14">
        <f t="shared" si="2"/>
        <v>8868474.2100000009</v>
      </c>
    </row>
    <row r="24" spans="1:20" s="9" customFormat="1" ht="22.5" customHeight="1" thickBot="1">
      <c r="A24" s="15"/>
      <c r="B24" s="13" t="s">
        <v>7</v>
      </c>
      <c r="C24" s="13"/>
      <c r="D24" s="7">
        <v>1716.26</v>
      </c>
    </row>
    <row r="25" spans="1:20" s="9" customFormat="1" ht="22.5" customHeight="1" thickBot="1">
      <c r="A25" s="15"/>
      <c r="B25" s="13" t="s">
        <v>34</v>
      </c>
      <c r="C25" s="13"/>
      <c r="D25" s="6">
        <v>20.3</v>
      </c>
      <c r="Q25" s="1" t="s">
        <v>39</v>
      </c>
      <c r="R25" s="2"/>
      <c r="S25" s="39">
        <f>T23</f>
        <v>8868474.2100000009</v>
      </c>
      <c r="T25" s="40"/>
    </row>
    <row r="26" spans="1:20" s="9" customFormat="1" ht="22.5" customHeight="1">
      <c r="A26" s="15"/>
      <c r="B26" s="13" t="s">
        <v>33</v>
      </c>
      <c r="C26" s="13"/>
      <c r="D26" s="6">
        <v>19.21</v>
      </c>
      <c r="G26" s="6" t="s">
        <v>12</v>
      </c>
      <c r="H26" s="6" t="s">
        <v>43</v>
      </c>
    </row>
    <row r="27" spans="1:20" s="9" customFormat="1" ht="22.5" customHeight="1">
      <c r="A27" s="15"/>
      <c r="B27" s="13" t="s">
        <v>45</v>
      </c>
      <c r="C27" s="13"/>
      <c r="D27" s="6">
        <v>4.18</v>
      </c>
      <c r="G27" s="6" t="s">
        <v>41</v>
      </c>
      <c r="H27" s="5">
        <f>T18</f>
        <v>0</v>
      </c>
    </row>
    <row r="28" spans="1:20" s="9" customFormat="1" ht="22.5" customHeight="1">
      <c r="A28" s="15"/>
      <c r="B28" s="13" t="s">
        <v>46</v>
      </c>
      <c r="C28" s="13"/>
      <c r="D28" s="6">
        <v>-1.08</v>
      </c>
      <c r="G28" s="6" t="s">
        <v>17</v>
      </c>
      <c r="H28" s="6">
        <f>0.388*H27/1000</f>
        <v>0</v>
      </c>
      <c r="I28" s="9" t="s">
        <v>44</v>
      </c>
      <c r="Q28" s="41" t="s">
        <v>40</v>
      </c>
      <c r="R28" s="42"/>
      <c r="S28" s="43">
        <f>+S10-S25</f>
        <v>4218910.3320000004</v>
      </c>
      <c r="T28" s="10"/>
    </row>
    <row r="29" spans="1:20" s="9" customFormat="1" ht="22.5" customHeight="1">
      <c r="G29" s="6" t="s">
        <v>42</v>
      </c>
      <c r="H29" s="6">
        <f>H27/D17*100</f>
        <v>0</v>
      </c>
    </row>
    <row r="30" spans="1:20" s="9" customFormat="1">
      <c r="G30" s="19"/>
      <c r="H30" s="19"/>
    </row>
    <row r="31" spans="1:20" s="9" customFormat="1">
      <c r="G31" s="19"/>
      <c r="H31" s="19"/>
    </row>
    <row r="32" spans="1:20" s="9" customFormat="1" ht="16.5" thickBot="1">
      <c r="A32" s="44"/>
      <c r="B32" s="44"/>
      <c r="C32" s="44"/>
      <c r="D32" s="44"/>
      <c r="E32" s="44"/>
      <c r="F32" s="44"/>
      <c r="G32" s="44"/>
      <c r="H32" s="44"/>
      <c r="I32" s="44"/>
      <c r="J32" s="44"/>
      <c r="K32" s="44"/>
      <c r="L32" s="44"/>
      <c r="M32" s="44"/>
      <c r="N32" s="44"/>
      <c r="O32" s="44"/>
      <c r="P32" s="44"/>
      <c r="Q32" s="44"/>
      <c r="R32" s="44"/>
      <c r="S32" s="44"/>
      <c r="T32" s="44"/>
    </row>
    <row r="33" spans="1:20" s="9" customFormat="1">
      <c r="T33" s="45"/>
    </row>
    <row r="34" spans="1:20" s="9" customFormat="1" ht="22.5" customHeight="1">
      <c r="A34" s="8" t="s">
        <v>54</v>
      </c>
    </row>
    <row r="35" spans="1:20" s="9" customFormat="1" ht="22.5" customHeight="1">
      <c r="A35" s="22" t="s">
        <v>31</v>
      </c>
      <c r="B35" s="23"/>
      <c r="C35" s="23"/>
      <c r="D35" s="24"/>
      <c r="H35" s="11" t="s">
        <v>35</v>
      </c>
      <c r="I35" s="11" t="s">
        <v>1</v>
      </c>
      <c r="J35" s="11" t="s">
        <v>28</v>
      </c>
      <c r="K35" s="11" t="s">
        <v>26</v>
      </c>
      <c r="L35" s="11" t="s">
        <v>27</v>
      </c>
      <c r="M35" s="11" t="s">
        <v>2</v>
      </c>
      <c r="N35" s="11" t="s">
        <v>3</v>
      </c>
      <c r="O35" s="11" t="s">
        <v>4</v>
      </c>
      <c r="P35" s="11" t="s">
        <v>5</v>
      </c>
      <c r="Q35" s="11" t="s">
        <v>9</v>
      </c>
      <c r="R35" s="11" t="s">
        <v>10</v>
      </c>
      <c r="S35" s="11" t="s">
        <v>0</v>
      </c>
      <c r="T35" s="12" t="s">
        <v>6</v>
      </c>
    </row>
    <row r="36" spans="1:20" s="9" customFormat="1" ht="22.5" customHeight="1">
      <c r="A36" s="13" t="s">
        <v>20</v>
      </c>
      <c r="B36" s="13"/>
      <c r="C36" s="13"/>
      <c r="D36" s="46">
        <f>T36</f>
        <v>0</v>
      </c>
      <c r="F36" s="25" t="s">
        <v>22</v>
      </c>
      <c r="G36" s="25"/>
      <c r="H36" s="27"/>
      <c r="I36" s="27"/>
      <c r="J36" s="27"/>
      <c r="K36" s="27"/>
      <c r="L36" s="27"/>
      <c r="M36" s="27"/>
      <c r="N36" s="27"/>
      <c r="O36" s="27"/>
      <c r="P36" s="27"/>
      <c r="Q36" s="27"/>
      <c r="R36" s="27"/>
      <c r="S36" s="27"/>
      <c r="T36" s="14">
        <f>SUM(H36:S36)</f>
        <v>0</v>
      </c>
    </row>
    <row r="37" spans="1:20" s="9" customFormat="1" ht="22.5" customHeight="1">
      <c r="A37" s="30" t="s">
        <v>8</v>
      </c>
      <c r="B37" s="31" t="s">
        <v>13</v>
      </c>
      <c r="C37" s="32"/>
      <c r="D37" s="26"/>
      <c r="F37" s="33" t="s">
        <v>8</v>
      </c>
      <c r="G37" s="14" t="s">
        <v>36</v>
      </c>
      <c r="H37" s="27"/>
      <c r="I37" s="27"/>
      <c r="J37" s="27"/>
      <c r="K37" s="27"/>
      <c r="L37" s="27"/>
      <c r="M37" s="27"/>
      <c r="N37" s="27"/>
      <c r="O37" s="27"/>
      <c r="P37" s="27"/>
      <c r="Q37" s="27"/>
      <c r="R37" s="27"/>
      <c r="S37" s="27"/>
      <c r="T37" s="14">
        <f t="shared" ref="T37:T40" si="5">SUM(H37:S37)</f>
        <v>0</v>
      </c>
    </row>
    <row r="38" spans="1:20" s="9" customFormat="1" ht="22.5" customHeight="1">
      <c r="A38" s="34"/>
      <c r="B38" s="31" t="s">
        <v>14</v>
      </c>
      <c r="C38" s="32"/>
      <c r="D38" s="26"/>
      <c r="F38" s="35"/>
      <c r="G38" s="14" t="s">
        <v>37</v>
      </c>
      <c r="H38" s="14">
        <f>+H37*D40</f>
        <v>0</v>
      </c>
      <c r="I38" s="14">
        <f>+D40*I37</f>
        <v>0</v>
      </c>
      <c r="J38" s="14">
        <f>+J37*D40</f>
        <v>0</v>
      </c>
      <c r="K38" s="14">
        <f>+K37*D40</f>
        <v>0</v>
      </c>
      <c r="L38" s="14">
        <f>+L37*D40</f>
        <v>0</v>
      </c>
      <c r="M38" s="14">
        <f>+M37*D40</f>
        <v>0</v>
      </c>
      <c r="N38" s="14">
        <f>+N37*D40</f>
        <v>0</v>
      </c>
      <c r="O38" s="14">
        <f>+O37*D40</f>
        <v>0</v>
      </c>
      <c r="P38" s="14">
        <f>P37*D40</f>
        <v>0</v>
      </c>
      <c r="Q38" s="14">
        <f>+Q37*D40</f>
        <v>0</v>
      </c>
      <c r="R38" s="14">
        <f>+R37*D40</f>
        <v>0</v>
      </c>
      <c r="S38" s="14">
        <f>+S37*D40</f>
        <v>0</v>
      </c>
      <c r="T38" s="14">
        <f t="shared" si="5"/>
        <v>0</v>
      </c>
    </row>
    <row r="39" spans="1:20" s="9" customFormat="1" ht="22.5" customHeight="1">
      <c r="A39" s="34"/>
      <c r="B39" s="31" t="s">
        <v>16</v>
      </c>
      <c r="C39" s="32"/>
      <c r="D39" s="5">
        <f>T38</f>
        <v>0</v>
      </c>
      <c r="F39" s="36" t="s">
        <v>23</v>
      </c>
      <c r="G39" s="14" t="s">
        <v>32</v>
      </c>
      <c r="H39" s="14">
        <f>+H36-H37</f>
        <v>0</v>
      </c>
      <c r="I39" s="14">
        <f t="shared" ref="I39:S39" si="6">+I36-I37</f>
        <v>0</v>
      </c>
      <c r="J39" s="14">
        <f t="shared" si="6"/>
        <v>0</v>
      </c>
      <c r="K39" s="14">
        <f t="shared" si="6"/>
        <v>0</v>
      </c>
      <c r="L39" s="14">
        <f t="shared" si="6"/>
        <v>0</v>
      </c>
      <c r="M39" s="14">
        <f t="shared" si="6"/>
        <v>0</v>
      </c>
      <c r="N39" s="14">
        <f t="shared" si="6"/>
        <v>0</v>
      </c>
      <c r="O39" s="14">
        <f t="shared" si="6"/>
        <v>0</v>
      </c>
      <c r="P39" s="14">
        <f t="shared" si="6"/>
        <v>0</v>
      </c>
      <c r="Q39" s="14">
        <f t="shared" si="6"/>
        <v>0</v>
      </c>
      <c r="R39" s="14">
        <f t="shared" si="6"/>
        <v>0</v>
      </c>
      <c r="S39" s="14">
        <f t="shared" si="6"/>
        <v>0</v>
      </c>
      <c r="T39" s="14">
        <f t="shared" si="5"/>
        <v>0</v>
      </c>
    </row>
    <row r="40" spans="1:20" s="9" customFormat="1" ht="22.5" customHeight="1">
      <c r="A40" s="37"/>
      <c r="B40" s="31" t="s">
        <v>15</v>
      </c>
      <c r="C40" s="32"/>
      <c r="D40" s="26"/>
      <c r="F40" s="36"/>
      <c r="G40" s="14" t="s">
        <v>24</v>
      </c>
      <c r="H40" s="14">
        <f>+D42*D43*0.85</f>
        <v>0</v>
      </c>
      <c r="I40" s="14">
        <f>+D42*D43*0.85</f>
        <v>0</v>
      </c>
      <c r="J40" s="14">
        <f>+D42*D43*0.85</f>
        <v>0</v>
      </c>
      <c r="K40" s="14">
        <f>+D42*D43*0.85</f>
        <v>0</v>
      </c>
      <c r="L40" s="14">
        <f>+D42*D43*0.85</f>
        <v>0</v>
      </c>
      <c r="M40" s="14">
        <f>+D42*D43*0.85</f>
        <v>0</v>
      </c>
      <c r="N40" s="14">
        <f>+D42*D43*0.85</f>
        <v>0</v>
      </c>
      <c r="O40" s="14">
        <f>+D42*D43*0.85</f>
        <v>0</v>
      </c>
      <c r="P40" s="14">
        <f>+D42*D43*0.85</f>
        <v>0</v>
      </c>
      <c r="Q40" s="14">
        <f>+D42*D43*0.85</f>
        <v>0</v>
      </c>
      <c r="R40" s="14">
        <f>+D42*D43*0.85</f>
        <v>0</v>
      </c>
      <c r="S40" s="14">
        <f>+D42*D43*0.85</f>
        <v>0</v>
      </c>
      <c r="T40" s="14">
        <f t="shared" si="5"/>
        <v>0</v>
      </c>
    </row>
    <row r="41" spans="1:20" s="9" customFormat="1" ht="22.5" customHeight="1">
      <c r="A41" s="15" t="s">
        <v>11</v>
      </c>
      <c r="B41" s="31" t="s">
        <v>30</v>
      </c>
      <c r="C41" s="32"/>
      <c r="D41" s="5">
        <f>D36-D39</f>
        <v>0</v>
      </c>
      <c r="F41" s="36"/>
      <c r="G41" s="14" t="s">
        <v>25</v>
      </c>
      <c r="H41" s="14">
        <f>+H39*(D45+D46+D47)</f>
        <v>0</v>
      </c>
      <c r="I41" s="14">
        <f>+I39*(D45+D46+D47)</f>
        <v>0</v>
      </c>
      <c r="J41" s="14">
        <f>+J39*(D45+D46+D47)</f>
        <v>0</v>
      </c>
      <c r="K41" s="14">
        <f>+K39*(D45+D46+D47)</f>
        <v>0</v>
      </c>
      <c r="L41" s="14">
        <f>+L39*(D45+D46+D47)</f>
        <v>0</v>
      </c>
      <c r="M41" s="14">
        <f>+M39*(D45+D46+D47)</f>
        <v>0</v>
      </c>
      <c r="N41" s="14">
        <f>+N39*(D44+D46+D47)</f>
        <v>0</v>
      </c>
      <c r="O41" s="14">
        <f>+O39*(D44+D46+D47)</f>
        <v>0</v>
      </c>
      <c r="P41" s="14">
        <f>+P39*(D44+D46+D47)</f>
        <v>0</v>
      </c>
      <c r="Q41" s="14">
        <f>+Q39*(D45+D46+D47)</f>
        <v>0</v>
      </c>
      <c r="R41" s="14">
        <f>+R39*(D45+D46+D47)</f>
        <v>0</v>
      </c>
      <c r="S41" s="14">
        <f>+S39*(D45+D46+D47)</f>
        <v>0</v>
      </c>
      <c r="T41" s="14">
        <f>SUM(H41:S41)</f>
        <v>0</v>
      </c>
    </row>
    <row r="42" spans="1:20" s="9" customFormat="1" ht="22.5" customHeight="1">
      <c r="A42" s="15"/>
      <c r="B42" s="13" t="s">
        <v>21</v>
      </c>
      <c r="C42" s="13"/>
      <c r="D42" s="26"/>
      <c r="F42" s="36"/>
      <c r="G42" s="38" t="s">
        <v>6</v>
      </c>
      <c r="H42" s="14">
        <f>+H38+H40+H41</f>
        <v>0</v>
      </c>
      <c r="I42" s="14">
        <f t="shared" ref="I42:S42" si="7">+I38+I40+I41</f>
        <v>0</v>
      </c>
      <c r="J42" s="14">
        <f t="shared" si="7"/>
        <v>0</v>
      </c>
      <c r="K42" s="14">
        <f t="shared" si="7"/>
        <v>0</v>
      </c>
      <c r="L42" s="14">
        <f t="shared" si="7"/>
        <v>0</v>
      </c>
      <c r="M42" s="14">
        <f t="shared" si="7"/>
        <v>0</v>
      </c>
      <c r="N42" s="14">
        <f t="shared" si="7"/>
        <v>0</v>
      </c>
      <c r="O42" s="14">
        <f t="shared" si="7"/>
        <v>0</v>
      </c>
      <c r="P42" s="14">
        <f t="shared" si="7"/>
        <v>0</v>
      </c>
      <c r="Q42" s="14">
        <f t="shared" si="7"/>
        <v>0</v>
      </c>
      <c r="R42" s="14">
        <f t="shared" si="7"/>
        <v>0</v>
      </c>
      <c r="S42" s="14">
        <f t="shared" si="7"/>
        <v>0</v>
      </c>
      <c r="T42" s="14">
        <f>SUM(H42:S42)</f>
        <v>0</v>
      </c>
    </row>
    <row r="43" spans="1:20" s="9" customFormat="1" ht="22.5" customHeight="1" thickBot="1">
      <c r="A43" s="15"/>
      <c r="B43" s="13" t="s">
        <v>7</v>
      </c>
      <c r="C43" s="13"/>
      <c r="D43" s="7">
        <v>1716.26</v>
      </c>
    </row>
    <row r="44" spans="1:20" s="9" customFormat="1" ht="22.5" customHeight="1" thickBot="1">
      <c r="A44" s="15"/>
      <c r="B44" s="13" t="s">
        <v>34</v>
      </c>
      <c r="C44" s="13"/>
      <c r="D44" s="6">
        <v>20.3</v>
      </c>
      <c r="Q44" s="1" t="s">
        <v>39</v>
      </c>
      <c r="R44" s="2"/>
      <c r="S44" s="39">
        <f>T42</f>
        <v>0</v>
      </c>
      <c r="T44" s="40"/>
    </row>
    <row r="45" spans="1:20" s="9" customFormat="1" ht="22.5" customHeight="1">
      <c r="A45" s="15"/>
      <c r="B45" s="13" t="s">
        <v>33</v>
      </c>
      <c r="C45" s="13"/>
      <c r="D45" s="6">
        <v>19.21</v>
      </c>
      <c r="G45" s="6" t="s">
        <v>12</v>
      </c>
      <c r="H45" s="6" t="s">
        <v>43</v>
      </c>
    </row>
    <row r="46" spans="1:20" s="9" customFormat="1" ht="22.5" customHeight="1">
      <c r="A46" s="15"/>
      <c r="B46" s="13" t="s">
        <v>45</v>
      </c>
      <c r="C46" s="13"/>
      <c r="D46" s="6">
        <v>4.18</v>
      </c>
      <c r="G46" s="6" t="s">
        <v>41</v>
      </c>
      <c r="H46" s="5">
        <f>T37</f>
        <v>0</v>
      </c>
    </row>
    <row r="47" spans="1:20" s="9" customFormat="1" ht="22.5" customHeight="1">
      <c r="A47" s="15"/>
      <c r="B47" s="13" t="s">
        <v>46</v>
      </c>
      <c r="C47" s="13"/>
      <c r="D47" s="6">
        <v>-1.08</v>
      </c>
      <c r="G47" s="6" t="s">
        <v>17</v>
      </c>
      <c r="H47" s="6">
        <f>0.388*H46/1000</f>
        <v>0</v>
      </c>
      <c r="I47" s="9" t="s">
        <v>44</v>
      </c>
      <c r="Q47" s="41" t="s">
        <v>40</v>
      </c>
      <c r="R47" s="42"/>
      <c r="S47" s="43">
        <f>+S10-S44</f>
        <v>13087384.542000001</v>
      </c>
      <c r="T47" s="10"/>
    </row>
    <row r="48" spans="1:20" s="9" customFormat="1" ht="22.5" customHeight="1">
      <c r="G48" s="6" t="s">
        <v>42</v>
      </c>
      <c r="H48" s="6" t="e">
        <f>H46/D36*100</f>
        <v>#DIV/0!</v>
      </c>
    </row>
    <row r="49" s="9" customFormat="1" ht="15.75" customHeight="1"/>
    <row r="50" s="9" customFormat="1"/>
  </sheetData>
  <sheetProtection password="CB37" sheet="1" objects="1" scenarios="1"/>
  <mergeCells count="57">
    <mergeCell ref="A4:D4"/>
    <mergeCell ref="A5:C5"/>
    <mergeCell ref="B9:C9"/>
    <mergeCell ref="B10:C10"/>
    <mergeCell ref="A6:A11"/>
    <mergeCell ref="F5:G5"/>
    <mergeCell ref="F6:F8"/>
    <mergeCell ref="B23:C23"/>
    <mergeCell ref="B24:C24"/>
    <mergeCell ref="B26:C26"/>
    <mergeCell ref="B6:C6"/>
    <mergeCell ref="B7:C7"/>
    <mergeCell ref="B8:C8"/>
    <mergeCell ref="B11:C11"/>
    <mergeCell ref="B21:C21"/>
    <mergeCell ref="A18:A21"/>
    <mergeCell ref="B27:C27"/>
    <mergeCell ref="B28:C28"/>
    <mergeCell ref="B25:C25"/>
    <mergeCell ref="A22:A28"/>
    <mergeCell ref="S10:T10"/>
    <mergeCell ref="Q10:R10"/>
    <mergeCell ref="Q25:R25"/>
    <mergeCell ref="S25:T25"/>
    <mergeCell ref="A35:D35"/>
    <mergeCell ref="S28:T28"/>
    <mergeCell ref="Q28:R28"/>
    <mergeCell ref="A17:C17"/>
    <mergeCell ref="A16:D16"/>
    <mergeCell ref="F17:G17"/>
    <mergeCell ref="F18:F19"/>
    <mergeCell ref="F20:F23"/>
    <mergeCell ref="B22:C22"/>
    <mergeCell ref="B18:C18"/>
    <mergeCell ref="B19:C19"/>
    <mergeCell ref="B20:C20"/>
    <mergeCell ref="A36:C36"/>
    <mergeCell ref="F36:G36"/>
    <mergeCell ref="A37:A40"/>
    <mergeCell ref="B37:C37"/>
    <mergeCell ref="F37:F38"/>
    <mergeCell ref="B38:C38"/>
    <mergeCell ref="B39:C39"/>
    <mergeCell ref="F39:F42"/>
    <mergeCell ref="B40:C40"/>
    <mergeCell ref="A41:A47"/>
    <mergeCell ref="B41:C41"/>
    <mergeCell ref="B42:C42"/>
    <mergeCell ref="B43:C43"/>
    <mergeCell ref="B44:C44"/>
    <mergeCell ref="Q44:R44"/>
    <mergeCell ref="S44:T44"/>
    <mergeCell ref="B45:C45"/>
    <mergeCell ref="B46:C46"/>
    <mergeCell ref="B47:C47"/>
    <mergeCell ref="Q47:R47"/>
    <mergeCell ref="S47:T47"/>
  </mergeCells>
  <phoneticPr fontId="1"/>
  <pageMargins left="0.70866141732283472" right="0.70866141732283472" top="0.74803149606299213" bottom="0.74803149606299213" header="0.31496062992125984" footer="0.31496062992125984"/>
  <pageSetup paperSize="8" scale="69" orientation="landscape" cellComments="asDisplayed"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総合斎苑わかくさ</vt:lpstr>
      <vt:lpstr>総合斎苑わかくさ!Print_Area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河村　茂範</dc:creator>
  <cp:lastModifiedBy>河村　茂範</cp:lastModifiedBy>
  <cp:lastPrinted>2026-04-01T00:46:52Z</cp:lastPrinted>
  <dcterms:created xsi:type="dcterms:W3CDTF">2026-03-19T04:22:15Z</dcterms:created>
  <dcterms:modified xsi:type="dcterms:W3CDTF">2026-04-03T01:45:23Z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2024-01-12T06:47:26Z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d1b304a1-bd0f-475b-8907-48a264520e61</vt:lpwstr>
  </property>
  <property fmtid="{D5CDD505-2E9C-101B-9397-08002B2CF9AE}" pid="8" name="MSIP_Label_defa4170-0d19-0005-0004-bc88714345d2_ContentBits">
    <vt:lpwstr>0</vt:lpwstr>
  </property>
</Properties>
</file>